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S:\ARCHIVÁCIA\Viničky\Stanovište na bicykle\ELEKTROBICYKLE 2020\výkaz výmer\"/>
    </mc:Choice>
  </mc:AlternateContent>
  <xr:revisionPtr revIDLastSave="0" documentId="13_ncr:1_{252AF62D-4B83-4CA9-A6E8-C39601C079F7}" xr6:coauthVersionLast="45" xr6:coauthVersionMax="45" xr10:uidLastSave="{00000000-0000-0000-0000-000000000000}"/>
  <bookViews>
    <workbookView xWindow="25080" yWindow="-120" windowWidth="25440" windowHeight="15990" xr2:uid="{00000000-000D-0000-FFFF-FFFF00000000}"/>
  </bookViews>
  <sheets>
    <sheet name="Rekapitulácia stavby" sheetId="1" r:id="rId1"/>
    <sheet name="01.1 - Stanovište pre ele..." sheetId="2" r:id="rId2"/>
    <sheet name="01.2 - Odpočívadlo pre cy..." sheetId="3" r:id="rId3"/>
  </sheets>
  <definedNames>
    <definedName name="_xlnm._FilterDatabase" localSheetId="1" hidden="1">'01.1 - Stanovište pre ele...'!$C$135:$K$224</definedName>
    <definedName name="_xlnm._FilterDatabase" localSheetId="2" hidden="1">'01.2 - Odpočívadlo pre cy...'!$C$131:$K$194</definedName>
    <definedName name="_xlnm.Print_Titles" localSheetId="1">'01.1 - Stanovište pre ele...'!$135:$135</definedName>
    <definedName name="_xlnm.Print_Titles" localSheetId="2">'01.2 - Odpočívadlo pre cy...'!$131:$131</definedName>
    <definedName name="_xlnm.Print_Titles" localSheetId="0">'Rekapitulácia stavby'!$92:$92</definedName>
    <definedName name="_xlnm.Print_Area" localSheetId="1">'01.1 - Stanovište pre ele...'!$C$4:$J$76,'01.1 - Stanovište pre ele...'!$C$82:$J$115,'01.1 - Stanovište pre ele...'!$C$121:$K$224</definedName>
    <definedName name="_xlnm.Print_Area" localSheetId="2">'01.2 - Odpočívadlo pre cy...'!$C$4:$J$76,'01.2 - Odpočívadlo pre cy...'!$C$82:$J$111,'01.2 - Odpočívadlo pre cy...'!$C$117:$K$194</definedName>
    <definedName name="_xlnm.Print_Area" localSheetId="0">'Rekapitulácia stavby'!$D$4:$AO$76,'Rekapitulácia stavby'!$C$82:$AQ$98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3" l="1"/>
  <c r="J38" i="3"/>
  <c r="AY97" i="1"/>
  <c r="J37" i="3"/>
  <c r="AX97" i="1"/>
  <c r="BI194" i="3"/>
  <c r="BH194" i="3"/>
  <c r="BG194" i="3"/>
  <c r="BE194" i="3"/>
  <c r="T194" i="3"/>
  <c r="R194" i="3"/>
  <c r="P194" i="3"/>
  <c r="BK194" i="3"/>
  <c r="J194" i="3"/>
  <c r="BF194" i="3" s="1"/>
  <c r="BI193" i="3"/>
  <c r="BH193" i="3"/>
  <c r="BG193" i="3"/>
  <c r="BE193" i="3"/>
  <c r="T193" i="3"/>
  <c r="T192" i="3"/>
  <c r="R193" i="3"/>
  <c r="R192" i="3"/>
  <c r="P193" i="3"/>
  <c r="P192" i="3"/>
  <c r="BK193" i="3"/>
  <c r="BK192" i="3" s="1"/>
  <c r="J192" i="3" s="1"/>
  <c r="J110" i="3" s="1"/>
  <c r="J193" i="3"/>
  <c r="BF193" i="3" s="1"/>
  <c r="BI191" i="3"/>
  <c r="BH191" i="3"/>
  <c r="BG191" i="3"/>
  <c r="BE191" i="3"/>
  <c r="T191" i="3"/>
  <c r="R191" i="3"/>
  <c r="P191" i="3"/>
  <c r="BK191" i="3"/>
  <c r="J191" i="3"/>
  <c r="BF191" i="3" s="1"/>
  <c r="BI190" i="3"/>
  <c r="BH190" i="3"/>
  <c r="BG190" i="3"/>
  <c r="BE190" i="3"/>
  <c r="T190" i="3"/>
  <c r="R190" i="3"/>
  <c r="P190" i="3"/>
  <c r="BK190" i="3"/>
  <c r="J190" i="3"/>
  <c r="BF190" i="3" s="1"/>
  <c r="BI189" i="3"/>
  <c r="BH189" i="3"/>
  <c r="BG189" i="3"/>
  <c r="BE189" i="3"/>
  <c r="T189" i="3"/>
  <c r="R189" i="3"/>
  <c r="P189" i="3"/>
  <c r="BK189" i="3"/>
  <c r="J189" i="3"/>
  <c r="BF189" i="3" s="1"/>
  <c r="BI188" i="3"/>
  <c r="BH188" i="3"/>
  <c r="BG188" i="3"/>
  <c r="BE188" i="3"/>
  <c r="T188" i="3"/>
  <c r="R188" i="3"/>
  <c r="P188" i="3"/>
  <c r="BK188" i="3"/>
  <c r="J188" i="3"/>
  <c r="BF188" i="3" s="1"/>
  <c r="BI187" i="3"/>
  <c r="BH187" i="3"/>
  <c r="BG187" i="3"/>
  <c r="BE187" i="3"/>
  <c r="T187" i="3"/>
  <c r="R187" i="3"/>
  <c r="P187" i="3"/>
  <c r="BK187" i="3"/>
  <c r="J187" i="3"/>
  <c r="BF187" i="3" s="1"/>
  <c r="BI186" i="3"/>
  <c r="BH186" i="3"/>
  <c r="BG186" i="3"/>
  <c r="BE186" i="3"/>
  <c r="T186" i="3"/>
  <c r="T185" i="3"/>
  <c r="R186" i="3"/>
  <c r="R185" i="3"/>
  <c r="P186" i="3"/>
  <c r="P185" i="3"/>
  <c r="BK186" i="3"/>
  <c r="BK185" i="3" s="1"/>
  <c r="J185" i="3" s="1"/>
  <c r="J109" i="3" s="1"/>
  <c r="J186" i="3"/>
  <c r="BF186" i="3" s="1"/>
  <c r="BI184" i="3"/>
  <c r="BH184" i="3"/>
  <c r="BG184" i="3"/>
  <c r="BE184" i="3"/>
  <c r="T184" i="3"/>
  <c r="R184" i="3"/>
  <c r="P184" i="3"/>
  <c r="BK184" i="3"/>
  <c r="J184" i="3"/>
  <c r="BF184" i="3"/>
  <c r="BI183" i="3"/>
  <c r="BH183" i="3"/>
  <c r="BG183" i="3"/>
  <c r="BE183" i="3"/>
  <c r="T183" i="3"/>
  <c r="R183" i="3"/>
  <c r="P183" i="3"/>
  <c r="BK183" i="3"/>
  <c r="J183" i="3"/>
  <c r="BF183" i="3"/>
  <c r="BI182" i="3"/>
  <c r="BH182" i="3"/>
  <c r="BG182" i="3"/>
  <c r="BE182" i="3"/>
  <c r="T182" i="3"/>
  <c r="R182" i="3"/>
  <c r="P182" i="3"/>
  <c r="BK182" i="3"/>
  <c r="J182" i="3"/>
  <c r="BF182" i="3"/>
  <c r="BI181" i="3"/>
  <c r="BH181" i="3"/>
  <c r="BG181" i="3"/>
  <c r="BE181" i="3"/>
  <c r="T181" i="3"/>
  <c r="R181" i="3"/>
  <c r="P181" i="3"/>
  <c r="BK181" i="3"/>
  <c r="J181" i="3"/>
  <c r="BF181" i="3"/>
  <c r="BI180" i="3"/>
  <c r="BH180" i="3"/>
  <c r="BG180" i="3"/>
  <c r="BE180" i="3"/>
  <c r="T180" i="3"/>
  <c r="R180" i="3"/>
  <c r="P180" i="3"/>
  <c r="BK180" i="3"/>
  <c r="J180" i="3"/>
  <c r="BF180" i="3"/>
  <c r="BI179" i="3"/>
  <c r="BH179" i="3"/>
  <c r="BG179" i="3"/>
  <c r="BE179" i="3"/>
  <c r="T179" i="3"/>
  <c r="R179" i="3"/>
  <c r="P179" i="3"/>
  <c r="BK179" i="3"/>
  <c r="J179" i="3"/>
  <c r="BF179" i="3"/>
  <c r="BI178" i="3"/>
  <c r="BH178" i="3"/>
  <c r="BG178" i="3"/>
  <c r="BE178" i="3"/>
  <c r="T178" i="3"/>
  <c r="R178" i="3"/>
  <c r="P178" i="3"/>
  <c r="BK178" i="3"/>
  <c r="J178" i="3"/>
  <c r="BF178" i="3"/>
  <c r="BI177" i="3"/>
  <c r="BH177" i="3"/>
  <c r="BG177" i="3"/>
  <c r="BE177" i="3"/>
  <c r="T177" i="3"/>
  <c r="R177" i="3"/>
  <c r="P177" i="3"/>
  <c r="BK177" i="3"/>
  <c r="J177" i="3"/>
  <c r="BF177" i="3"/>
  <c r="BI176" i="3"/>
  <c r="BH176" i="3"/>
  <c r="BG176" i="3"/>
  <c r="BE176" i="3"/>
  <c r="T176" i="3"/>
  <c r="R176" i="3"/>
  <c r="P176" i="3"/>
  <c r="BK176" i="3"/>
  <c r="J176" i="3"/>
  <c r="BF176" i="3"/>
  <c r="BI175" i="3"/>
  <c r="BH175" i="3"/>
  <c r="BG175" i="3"/>
  <c r="BE175" i="3"/>
  <c r="T175" i="3"/>
  <c r="R175" i="3"/>
  <c r="P175" i="3"/>
  <c r="BK175" i="3"/>
  <c r="J175" i="3"/>
  <c r="BF175" i="3"/>
  <c r="BI174" i="3"/>
  <c r="BH174" i="3"/>
  <c r="BG174" i="3"/>
  <c r="BE174" i="3"/>
  <c r="T174" i="3"/>
  <c r="R174" i="3"/>
  <c r="P174" i="3"/>
  <c r="BK174" i="3"/>
  <c r="J174" i="3"/>
  <c r="BF174" i="3"/>
  <c r="BI173" i="3"/>
  <c r="BH173" i="3"/>
  <c r="BG173" i="3"/>
  <c r="BE173" i="3"/>
  <c r="T173" i="3"/>
  <c r="R173" i="3"/>
  <c r="P173" i="3"/>
  <c r="BK173" i="3"/>
  <c r="J173" i="3"/>
  <c r="BF173" i="3"/>
  <c r="BI172" i="3"/>
  <c r="BH172" i="3"/>
  <c r="BG172" i="3"/>
  <c r="BE172" i="3"/>
  <c r="T172" i="3"/>
  <c r="R172" i="3"/>
  <c r="P172" i="3"/>
  <c r="BK172" i="3"/>
  <c r="J172" i="3"/>
  <c r="BF172" i="3"/>
  <c r="BI171" i="3"/>
  <c r="BH171" i="3"/>
  <c r="BG171" i="3"/>
  <c r="BE171" i="3"/>
  <c r="T171" i="3"/>
  <c r="R171" i="3"/>
  <c r="P171" i="3"/>
  <c r="BK171" i="3"/>
  <c r="J171" i="3"/>
  <c r="BF171" i="3"/>
  <c r="BI170" i="3"/>
  <c r="BH170" i="3"/>
  <c r="BG170" i="3"/>
  <c r="BE170" i="3"/>
  <c r="T170" i="3"/>
  <c r="R170" i="3"/>
  <c r="P170" i="3"/>
  <c r="BK170" i="3"/>
  <c r="J170" i="3"/>
  <c r="BF170" i="3"/>
  <c r="BI169" i="3"/>
  <c r="BH169" i="3"/>
  <c r="BG169" i="3"/>
  <c r="BE169" i="3"/>
  <c r="T169" i="3"/>
  <c r="R169" i="3"/>
  <c r="P169" i="3"/>
  <c r="BK169" i="3"/>
  <c r="J169" i="3"/>
  <c r="BF169" i="3"/>
  <c r="BI168" i="3"/>
  <c r="BH168" i="3"/>
  <c r="BG168" i="3"/>
  <c r="BE168" i="3"/>
  <c r="T168" i="3"/>
  <c r="T167" i="3"/>
  <c r="T166" i="3" s="1"/>
  <c r="R168" i="3"/>
  <c r="R167" i="3" s="1"/>
  <c r="R166" i="3" s="1"/>
  <c r="P168" i="3"/>
  <c r="P167" i="3"/>
  <c r="P166" i="3" s="1"/>
  <c r="BK168" i="3"/>
  <c r="BK167" i="3" s="1"/>
  <c r="J168" i="3"/>
  <c r="BF168" i="3"/>
  <c r="BI165" i="3"/>
  <c r="BH165" i="3"/>
  <c r="BG165" i="3"/>
  <c r="BE165" i="3"/>
  <c r="T165" i="3"/>
  <c r="T164" i="3"/>
  <c r="R165" i="3"/>
  <c r="R164" i="3"/>
  <c r="P165" i="3"/>
  <c r="P164" i="3"/>
  <c r="BK165" i="3"/>
  <c r="BK164" i="3"/>
  <c r="J164" i="3" s="1"/>
  <c r="J106" i="3" s="1"/>
  <c r="J165" i="3"/>
  <c r="BF165" i="3" s="1"/>
  <c r="BI163" i="3"/>
  <c r="BH163" i="3"/>
  <c r="BG163" i="3"/>
  <c r="BE163" i="3"/>
  <c r="T163" i="3"/>
  <c r="R163" i="3"/>
  <c r="P163" i="3"/>
  <c r="BK163" i="3"/>
  <c r="J163" i="3"/>
  <c r="BF163" i="3" s="1"/>
  <c r="BI162" i="3"/>
  <c r="BH162" i="3"/>
  <c r="BG162" i="3"/>
  <c r="BE162" i="3"/>
  <c r="T162" i="3"/>
  <c r="R162" i="3"/>
  <c r="P162" i="3"/>
  <c r="BK162" i="3"/>
  <c r="J162" i="3"/>
  <c r="BF162" i="3" s="1"/>
  <c r="BI161" i="3"/>
  <c r="BH161" i="3"/>
  <c r="BG161" i="3"/>
  <c r="BE161" i="3"/>
  <c r="T161" i="3"/>
  <c r="R161" i="3"/>
  <c r="P161" i="3"/>
  <c r="BK161" i="3"/>
  <c r="J161" i="3"/>
  <c r="BF161" i="3" s="1"/>
  <c r="BI160" i="3"/>
  <c r="BH160" i="3"/>
  <c r="BG160" i="3"/>
  <c r="BE160" i="3"/>
  <c r="T160" i="3"/>
  <c r="T159" i="3"/>
  <c r="R160" i="3"/>
  <c r="R159" i="3"/>
  <c r="P160" i="3"/>
  <c r="P159" i="3"/>
  <c r="BK160" i="3"/>
  <c r="BK159" i="3" s="1"/>
  <c r="J159" i="3" s="1"/>
  <c r="J105" i="3" s="1"/>
  <c r="J160" i="3"/>
  <c r="BF160" i="3" s="1"/>
  <c r="BI158" i="3"/>
  <c r="BH158" i="3"/>
  <c r="BG158" i="3"/>
  <c r="BE158" i="3"/>
  <c r="T158" i="3"/>
  <c r="R158" i="3"/>
  <c r="P158" i="3"/>
  <c r="BK158" i="3"/>
  <c r="J158" i="3"/>
  <c r="BF158" i="3"/>
  <c r="BI157" i="3"/>
  <c r="BH157" i="3"/>
  <c r="BG157" i="3"/>
  <c r="BE157" i="3"/>
  <c r="T157" i="3"/>
  <c r="R157" i="3"/>
  <c r="P157" i="3"/>
  <c r="BK157" i="3"/>
  <c r="J157" i="3"/>
  <c r="BF157" i="3"/>
  <c r="BI156" i="3"/>
  <c r="BH156" i="3"/>
  <c r="BG156" i="3"/>
  <c r="BE156" i="3"/>
  <c r="T156" i="3"/>
  <c r="R156" i="3"/>
  <c r="P156" i="3"/>
  <c r="BK156" i="3"/>
  <c r="J156" i="3"/>
  <c r="BF156" i="3"/>
  <c r="BI155" i="3"/>
  <c r="BH155" i="3"/>
  <c r="BG155" i="3"/>
  <c r="BE155" i="3"/>
  <c r="T155" i="3"/>
  <c r="T154" i="3"/>
  <c r="R155" i="3"/>
  <c r="R154" i="3"/>
  <c r="P155" i="3"/>
  <c r="P154" i="3"/>
  <c r="BK155" i="3"/>
  <c r="BK154" i="3"/>
  <c r="J154" i="3" s="1"/>
  <c r="J104" i="3" s="1"/>
  <c r="J155" i="3"/>
  <c r="BF155" i="3" s="1"/>
  <c r="BI153" i="3"/>
  <c r="BH153" i="3"/>
  <c r="BG153" i="3"/>
  <c r="BE153" i="3"/>
  <c r="T153" i="3"/>
  <c r="T152" i="3"/>
  <c r="R153" i="3"/>
  <c r="R152" i="3"/>
  <c r="P153" i="3"/>
  <c r="P152" i="3"/>
  <c r="BK153" i="3"/>
  <c r="BK152" i="3" s="1"/>
  <c r="J152" i="3" s="1"/>
  <c r="J103" i="3" s="1"/>
  <c r="J153" i="3"/>
  <c r="BF153" i="3" s="1"/>
  <c r="BI151" i="3"/>
  <c r="BH151" i="3"/>
  <c r="BG151" i="3"/>
  <c r="BE151" i="3"/>
  <c r="T151" i="3"/>
  <c r="R151" i="3"/>
  <c r="P151" i="3"/>
  <c r="BK151" i="3"/>
  <c r="J151" i="3"/>
  <c r="BF151" i="3"/>
  <c r="BI150" i="3"/>
  <c r="BH150" i="3"/>
  <c r="BG150" i="3"/>
  <c r="BE150" i="3"/>
  <c r="T150" i="3"/>
  <c r="T149" i="3"/>
  <c r="R150" i="3"/>
  <c r="R149" i="3"/>
  <c r="P150" i="3"/>
  <c r="P149" i="3"/>
  <c r="BK150" i="3"/>
  <c r="BK149" i="3"/>
  <c r="J149" i="3" s="1"/>
  <c r="J102" i="3" s="1"/>
  <c r="J150" i="3"/>
  <c r="BF150" i="3" s="1"/>
  <c r="BI148" i="3"/>
  <c r="BH148" i="3"/>
  <c r="BG148" i="3"/>
  <c r="BE148" i="3"/>
  <c r="T148" i="3"/>
  <c r="R148" i="3"/>
  <c r="P148" i="3"/>
  <c r="BK148" i="3"/>
  <c r="J148" i="3"/>
  <c r="BF148" i="3" s="1"/>
  <c r="BI147" i="3"/>
  <c r="BH147" i="3"/>
  <c r="BG147" i="3"/>
  <c r="BE147" i="3"/>
  <c r="T147" i="3"/>
  <c r="R147" i="3"/>
  <c r="P147" i="3"/>
  <c r="BK147" i="3"/>
  <c r="J147" i="3"/>
  <c r="BF147" i="3" s="1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 s="1"/>
  <c r="BI144" i="3"/>
  <c r="BH144" i="3"/>
  <c r="BG144" i="3"/>
  <c r="BE144" i="3"/>
  <c r="T144" i="3"/>
  <c r="R144" i="3"/>
  <c r="P144" i="3"/>
  <c r="BK144" i="3"/>
  <c r="J144" i="3"/>
  <c r="BF144" i="3" s="1"/>
  <c r="BI143" i="3"/>
  <c r="BH143" i="3"/>
  <c r="BG143" i="3"/>
  <c r="BE143" i="3"/>
  <c r="T143" i="3"/>
  <c r="T142" i="3"/>
  <c r="R143" i="3"/>
  <c r="R142" i="3"/>
  <c r="P143" i="3"/>
  <c r="P142" i="3"/>
  <c r="BK143" i="3"/>
  <c r="BK142" i="3" s="1"/>
  <c r="J142" i="3" s="1"/>
  <c r="J101" i="3" s="1"/>
  <c r="J143" i="3"/>
  <c r="BF143" i="3" s="1"/>
  <c r="BI141" i="3"/>
  <c r="BH141" i="3"/>
  <c r="BG141" i="3"/>
  <c r="BE141" i="3"/>
  <c r="T141" i="3"/>
  <c r="R141" i="3"/>
  <c r="P141" i="3"/>
  <c r="BK141" i="3"/>
  <c r="J141" i="3"/>
  <c r="BF141" i="3"/>
  <c r="BI140" i="3"/>
  <c r="BH140" i="3"/>
  <c r="BG140" i="3"/>
  <c r="BE140" i="3"/>
  <c r="T140" i="3"/>
  <c r="R140" i="3"/>
  <c r="P140" i="3"/>
  <c r="BK140" i="3"/>
  <c r="J140" i="3"/>
  <c r="BF140" i="3"/>
  <c r="BI139" i="3"/>
  <c r="BH139" i="3"/>
  <c r="BG139" i="3"/>
  <c r="BE139" i="3"/>
  <c r="T139" i="3"/>
  <c r="R139" i="3"/>
  <c r="P139" i="3"/>
  <c r="BK139" i="3"/>
  <c r="J139" i="3"/>
  <c r="BF139" i="3"/>
  <c r="BI138" i="3"/>
  <c r="BH138" i="3"/>
  <c r="BG138" i="3"/>
  <c r="BE138" i="3"/>
  <c r="T138" i="3"/>
  <c r="R138" i="3"/>
  <c r="P138" i="3"/>
  <c r="BK138" i="3"/>
  <c r="J138" i="3"/>
  <c r="BF138" i="3"/>
  <c r="BI137" i="3"/>
  <c r="BH137" i="3"/>
  <c r="BG137" i="3"/>
  <c r="BE137" i="3"/>
  <c r="T137" i="3"/>
  <c r="R137" i="3"/>
  <c r="P137" i="3"/>
  <c r="BK137" i="3"/>
  <c r="J137" i="3"/>
  <c r="BF137" i="3"/>
  <c r="BI136" i="3"/>
  <c r="BH136" i="3"/>
  <c r="BG136" i="3"/>
  <c r="BE136" i="3"/>
  <c r="T136" i="3"/>
  <c r="R136" i="3"/>
  <c r="P136" i="3"/>
  <c r="BK136" i="3"/>
  <c r="J136" i="3"/>
  <c r="BF136" i="3"/>
  <c r="BI135" i="3"/>
  <c r="F39" i="3"/>
  <c r="BD97" i="1" s="1"/>
  <c r="BH135" i="3"/>
  <c r="BG135" i="3"/>
  <c r="F37" i="3" s="1"/>
  <c r="BB97" i="1" s="1"/>
  <c r="BE135" i="3"/>
  <c r="J35" i="3" s="1"/>
  <c r="AV97" i="1" s="1"/>
  <c r="T135" i="3"/>
  <c r="T134" i="3"/>
  <c r="T133" i="3" s="1"/>
  <c r="T132" i="3" s="1"/>
  <c r="R135" i="3"/>
  <c r="R134" i="3"/>
  <c r="R133" i="3" s="1"/>
  <c r="R132" i="3" s="1"/>
  <c r="P135" i="3"/>
  <c r="P134" i="3"/>
  <c r="P133" i="3" s="1"/>
  <c r="P132" i="3" s="1"/>
  <c r="AU97" i="1" s="1"/>
  <c r="BK135" i="3"/>
  <c r="J135" i="3"/>
  <c r="BF135" i="3" s="1"/>
  <c r="F128" i="3"/>
  <c r="F126" i="3"/>
  <c r="E124" i="3"/>
  <c r="F93" i="3"/>
  <c r="F91" i="3"/>
  <c r="E89" i="3"/>
  <c r="J26" i="3"/>
  <c r="E26" i="3"/>
  <c r="J129" i="3" s="1"/>
  <c r="J94" i="3"/>
  <c r="J25" i="3"/>
  <c r="J23" i="3"/>
  <c r="E23" i="3"/>
  <c r="J128" i="3"/>
  <c r="J93" i="3"/>
  <c r="J22" i="3"/>
  <c r="J20" i="3"/>
  <c r="E20" i="3"/>
  <c r="F129" i="3" s="1"/>
  <c r="F94" i="3"/>
  <c r="J19" i="3"/>
  <c r="J14" i="3"/>
  <c r="J126" i="3" s="1"/>
  <c r="J91" i="3"/>
  <c r="E7" i="3"/>
  <c r="E120" i="3"/>
  <c r="E85" i="3"/>
  <c r="J39" i="2"/>
  <c r="J38" i="2"/>
  <c r="AY96" i="1"/>
  <c r="J37" i="2"/>
  <c r="AX96" i="1"/>
  <c r="BI224" i="2"/>
  <c r="BH224" i="2"/>
  <c r="BG224" i="2"/>
  <c r="BE224" i="2"/>
  <c r="T224" i="2"/>
  <c r="R224" i="2"/>
  <c r="P224" i="2"/>
  <c r="BK224" i="2"/>
  <c r="J224" i="2"/>
  <c r="BF224" i="2" s="1"/>
  <c r="BI223" i="2"/>
  <c r="BH223" i="2"/>
  <c r="BG223" i="2"/>
  <c r="BE223" i="2"/>
  <c r="T223" i="2"/>
  <c r="R223" i="2"/>
  <c r="P223" i="2"/>
  <c r="BK223" i="2"/>
  <c r="J223" i="2"/>
  <c r="BF223" i="2" s="1"/>
  <c r="BI222" i="2"/>
  <c r="BH222" i="2"/>
  <c r="BG222" i="2"/>
  <c r="BE222" i="2"/>
  <c r="T222" i="2"/>
  <c r="T221" i="2"/>
  <c r="R222" i="2"/>
  <c r="R221" i="2"/>
  <c r="P222" i="2"/>
  <c r="P221" i="2"/>
  <c r="BK222" i="2"/>
  <c r="BK221" i="2" s="1"/>
  <c r="J221" i="2" s="1"/>
  <c r="J114" i="2" s="1"/>
  <c r="J222" i="2"/>
  <c r="BF222" i="2" s="1"/>
  <c r="BI220" i="2"/>
  <c r="BH220" i="2"/>
  <c r="BG220" i="2"/>
  <c r="BE220" i="2"/>
  <c r="T220" i="2"/>
  <c r="R220" i="2"/>
  <c r="P220" i="2"/>
  <c r="BK220" i="2"/>
  <c r="J220" i="2"/>
  <c r="BF220" i="2"/>
  <c r="BI219" i="2"/>
  <c r="BH219" i="2"/>
  <c r="BG219" i="2"/>
  <c r="BE219" i="2"/>
  <c r="T219" i="2"/>
  <c r="T218" i="2"/>
  <c r="R219" i="2"/>
  <c r="R218" i="2"/>
  <c r="P219" i="2"/>
  <c r="P218" i="2"/>
  <c r="BK219" i="2"/>
  <c r="BK218" i="2"/>
  <c r="J218" i="2" s="1"/>
  <c r="J113" i="2" s="1"/>
  <c r="J219" i="2"/>
  <c r="BF219" i="2" s="1"/>
  <c r="BI217" i="2"/>
  <c r="BH217" i="2"/>
  <c r="BG217" i="2"/>
  <c r="BE217" i="2"/>
  <c r="T217" i="2"/>
  <c r="R217" i="2"/>
  <c r="P217" i="2"/>
  <c r="BK217" i="2"/>
  <c r="J217" i="2"/>
  <c r="BF217" i="2" s="1"/>
  <c r="BI216" i="2"/>
  <c r="BH216" i="2"/>
  <c r="BG216" i="2"/>
  <c r="BE216" i="2"/>
  <c r="T216" i="2"/>
  <c r="R216" i="2"/>
  <c r="P216" i="2"/>
  <c r="BK216" i="2"/>
  <c r="J216" i="2"/>
  <c r="BF216" i="2" s="1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E212" i="2"/>
  <c r="T212" i="2"/>
  <c r="T211" i="2"/>
  <c r="R212" i="2"/>
  <c r="R211" i="2"/>
  <c r="P212" i="2"/>
  <c r="P211" i="2"/>
  <c r="BK212" i="2"/>
  <c r="BK211" i="2" s="1"/>
  <c r="J211" i="2" s="1"/>
  <c r="J112" i="2" s="1"/>
  <c r="J212" i="2"/>
  <c r="BF212" i="2" s="1"/>
  <c r="BI210" i="2"/>
  <c r="BH210" i="2"/>
  <c r="BG210" i="2"/>
  <c r="BE210" i="2"/>
  <c r="T210" i="2"/>
  <c r="R210" i="2"/>
  <c r="P210" i="2"/>
  <c r="BK210" i="2"/>
  <c r="J210" i="2"/>
  <c r="BF210" i="2"/>
  <c r="BI209" i="2"/>
  <c r="BH209" i="2"/>
  <c r="BG209" i="2"/>
  <c r="BE209" i="2"/>
  <c r="T209" i="2"/>
  <c r="R209" i="2"/>
  <c r="P209" i="2"/>
  <c r="BK209" i="2"/>
  <c r="J209" i="2"/>
  <c r="BF209" i="2"/>
  <c r="BI208" i="2"/>
  <c r="BH208" i="2"/>
  <c r="BG208" i="2"/>
  <c r="BE208" i="2"/>
  <c r="T208" i="2"/>
  <c r="R208" i="2"/>
  <c r="P208" i="2"/>
  <c r="BK208" i="2"/>
  <c r="J208" i="2"/>
  <c r="BF208" i="2"/>
  <c r="BI207" i="2"/>
  <c r="BH207" i="2"/>
  <c r="BG207" i="2"/>
  <c r="BE207" i="2"/>
  <c r="T207" i="2"/>
  <c r="R207" i="2"/>
  <c r="P207" i="2"/>
  <c r="BK207" i="2"/>
  <c r="J207" i="2"/>
  <c r="BF207" i="2"/>
  <c r="BI206" i="2"/>
  <c r="BH206" i="2"/>
  <c r="BG206" i="2"/>
  <c r="BE206" i="2"/>
  <c r="T206" i="2"/>
  <c r="R206" i="2"/>
  <c r="P206" i="2"/>
  <c r="BK206" i="2"/>
  <c r="J206" i="2"/>
  <c r="BF206" i="2"/>
  <c r="BI205" i="2"/>
  <c r="BH205" i="2"/>
  <c r="BG205" i="2"/>
  <c r="BE205" i="2"/>
  <c r="T205" i="2"/>
  <c r="R205" i="2"/>
  <c r="P205" i="2"/>
  <c r="BK205" i="2"/>
  <c r="J205" i="2"/>
  <c r="BF205" i="2"/>
  <c r="BI204" i="2"/>
  <c r="BH204" i="2"/>
  <c r="BG204" i="2"/>
  <c r="BE204" i="2"/>
  <c r="T204" i="2"/>
  <c r="R204" i="2"/>
  <c r="P204" i="2"/>
  <c r="BK204" i="2"/>
  <c r="J204" i="2"/>
  <c r="BF204" i="2"/>
  <c r="BI203" i="2"/>
  <c r="BH203" i="2"/>
  <c r="BG203" i="2"/>
  <c r="BE203" i="2"/>
  <c r="T203" i="2"/>
  <c r="R203" i="2"/>
  <c r="P203" i="2"/>
  <c r="BK203" i="2"/>
  <c r="J203" i="2"/>
  <c r="BF203" i="2"/>
  <c r="BI202" i="2"/>
  <c r="BH202" i="2"/>
  <c r="BG202" i="2"/>
  <c r="BE202" i="2"/>
  <c r="T202" i="2"/>
  <c r="R202" i="2"/>
  <c r="P202" i="2"/>
  <c r="BK202" i="2"/>
  <c r="J202" i="2"/>
  <c r="BF202" i="2"/>
  <c r="BI201" i="2"/>
  <c r="BH201" i="2"/>
  <c r="BG201" i="2"/>
  <c r="BE201" i="2"/>
  <c r="T201" i="2"/>
  <c r="R201" i="2"/>
  <c r="P201" i="2"/>
  <c r="BK201" i="2"/>
  <c r="J201" i="2"/>
  <c r="BF201" i="2"/>
  <c r="BI200" i="2"/>
  <c r="BH200" i="2"/>
  <c r="BG200" i="2"/>
  <c r="BE200" i="2"/>
  <c r="T200" i="2"/>
  <c r="R200" i="2"/>
  <c r="P200" i="2"/>
  <c r="BK200" i="2"/>
  <c r="J200" i="2"/>
  <c r="BF200" i="2"/>
  <c r="BI199" i="2"/>
  <c r="BH199" i="2"/>
  <c r="BG199" i="2"/>
  <c r="BE199" i="2"/>
  <c r="T199" i="2"/>
  <c r="R199" i="2"/>
  <c r="P199" i="2"/>
  <c r="BK199" i="2"/>
  <c r="J199" i="2"/>
  <c r="BF199" i="2"/>
  <c r="BI198" i="2"/>
  <c r="BH198" i="2"/>
  <c r="BG198" i="2"/>
  <c r="BE198" i="2"/>
  <c r="T198" i="2"/>
  <c r="R198" i="2"/>
  <c r="P198" i="2"/>
  <c r="BK198" i="2"/>
  <c r="J198" i="2"/>
  <c r="BF198" i="2"/>
  <c r="BI197" i="2"/>
  <c r="BH197" i="2"/>
  <c r="BG197" i="2"/>
  <c r="BE197" i="2"/>
  <c r="T197" i="2"/>
  <c r="R197" i="2"/>
  <c r="P197" i="2"/>
  <c r="BK197" i="2"/>
  <c r="J197" i="2"/>
  <c r="BF197" i="2"/>
  <c r="BI196" i="2"/>
  <c r="BH196" i="2"/>
  <c r="BG196" i="2"/>
  <c r="BE196" i="2"/>
  <c r="T196" i="2"/>
  <c r="R196" i="2"/>
  <c r="P196" i="2"/>
  <c r="BK196" i="2"/>
  <c r="J196" i="2"/>
  <c r="BF196" i="2"/>
  <c r="BI195" i="2"/>
  <c r="BH195" i="2"/>
  <c r="BG195" i="2"/>
  <c r="BE195" i="2"/>
  <c r="T195" i="2"/>
  <c r="R195" i="2"/>
  <c r="P195" i="2"/>
  <c r="BK195" i="2"/>
  <c r="J195" i="2"/>
  <c r="BF195" i="2"/>
  <c r="BI194" i="2"/>
  <c r="BH194" i="2"/>
  <c r="BG194" i="2"/>
  <c r="BE194" i="2"/>
  <c r="T194" i="2"/>
  <c r="R194" i="2"/>
  <c r="P194" i="2"/>
  <c r="BK194" i="2"/>
  <c r="J194" i="2"/>
  <c r="BF194" i="2"/>
  <c r="BI193" i="2"/>
  <c r="BH193" i="2"/>
  <c r="BG193" i="2"/>
  <c r="BE193" i="2"/>
  <c r="T193" i="2"/>
  <c r="R193" i="2"/>
  <c r="P193" i="2"/>
  <c r="BK193" i="2"/>
  <c r="J193" i="2"/>
  <c r="BF193" i="2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R191" i="2"/>
  <c r="P191" i="2"/>
  <c r="BK191" i="2"/>
  <c r="J191" i="2"/>
  <c r="BF191" i="2"/>
  <c r="BI190" i="2"/>
  <c r="BH190" i="2"/>
  <c r="BG190" i="2"/>
  <c r="BE190" i="2"/>
  <c r="T190" i="2"/>
  <c r="R190" i="2"/>
  <c r="P190" i="2"/>
  <c r="BK190" i="2"/>
  <c r="J190" i="2"/>
  <c r="BF190" i="2"/>
  <c r="BI189" i="2"/>
  <c r="BH189" i="2"/>
  <c r="BG189" i="2"/>
  <c r="BE189" i="2"/>
  <c r="T189" i="2"/>
  <c r="R189" i="2"/>
  <c r="P189" i="2"/>
  <c r="BK189" i="2"/>
  <c r="J189" i="2"/>
  <c r="BF189" i="2"/>
  <c r="BI188" i="2"/>
  <c r="BH188" i="2"/>
  <c r="BG188" i="2"/>
  <c r="BE188" i="2"/>
  <c r="T188" i="2"/>
  <c r="T187" i="2"/>
  <c r="T186" i="2" s="1"/>
  <c r="R188" i="2"/>
  <c r="R187" i="2" s="1"/>
  <c r="R186" i="2" s="1"/>
  <c r="P188" i="2"/>
  <c r="P187" i="2"/>
  <c r="P186" i="2" s="1"/>
  <c r="BK188" i="2"/>
  <c r="BK187" i="2" s="1"/>
  <c r="J188" i="2"/>
  <c r="BF188" i="2"/>
  <c r="BI185" i="2"/>
  <c r="BH185" i="2"/>
  <c r="BG185" i="2"/>
  <c r="BE185" i="2"/>
  <c r="T185" i="2"/>
  <c r="R185" i="2"/>
  <c r="P185" i="2"/>
  <c r="BK185" i="2"/>
  <c r="J185" i="2"/>
  <c r="BF185" i="2"/>
  <c r="BI184" i="2"/>
  <c r="BH184" i="2"/>
  <c r="BG184" i="2"/>
  <c r="BE184" i="2"/>
  <c r="T184" i="2"/>
  <c r="T183" i="2"/>
  <c r="R184" i="2"/>
  <c r="R183" i="2"/>
  <c r="P184" i="2"/>
  <c r="P183" i="2"/>
  <c r="BK184" i="2"/>
  <c r="BK183" i="2"/>
  <c r="J183" i="2" s="1"/>
  <c r="J109" i="2" s="1"/>
  <c r="J184" i="2"/>
  <c r="BF184" i="2" s="1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T179" i="2"/>
  <c r="R180" i="2"/>
  <c r="R179" i="2"/>
  <c r="P180" i="2"/>
  <c r="P179" i="2"/>
  <c r="BK180" i="2"/>
  <c r="BK179" i="2" s="1"/>
  <c r="J179" i="2" s="1"/>
  <c r="J108" i="2" s="1"/>
  <c r="J180" i="2"/>
  <c r="BF180" i="2" s="1"/>
  <c r="BI178" i="2"/>
  <c r="BH178" i="2"/>
  <c r="BG178" i="2"/>
  <c r="BE178" i="2"/>
  <c r="T178" i="2"/>
  <c r="R178" i="2"/>
  <c r="P178" i="2"/>
  <c r="BK178" i="2"/>
  <c r="J178" i="2"/>
  <c r="BF178" i="2"/>
  <c r="BI177" i="2"/>
  <c r="BH177" i="2"/>
  <c r="BG177" i="2"/>
  <c r="BE177" i="2"/>
  <c r="T177" i="2"/>
  <c r="T176" i="2"/>
  <c r="T175" i="2" s="1"/>
  <c r="R177" i="2"/>
  <c r="R176" i="2" s="1"/>
  <c r="R175" i="2" s="1"/>
  <c r="P177" i="2"/>
  <c r="P176" i="2"/>
  <c r="P175" i="2" s="1"/>
  <c r="BK177" i="2"/>
  <c r="BK176" i="2" s="1"/>
  <c r="J177" i="2"/>
  <c r="BF177" i="2"/>
  <c r="BI174" i="2"/>
  <c r="BH174" i="2"/>
  <c r="BG174" i="2"/>
  <c r="BE174" i="2"/>
  <c r="T174" i="2"/>
  <c r="T173" i="2"/>
  <c r="R174" i="2"/>
  <c r="R173" i="2"/>
  <c r="P174" i="2"/>
  <c r="P173" i="2"/>
  <c r="BK174" i="2"/>
  <c r="BK173" i="2"/>
  <c r="J173" i="2" s="1"/>
  <c r="J105" i="2" s="1"/>
  <c r="J174" i="2"/>
  <c r="BF174" i="2" s="1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T165" i="2"/>
  <c r="R166" i="2"/>
  <c r="R165" i="2"/>
  <c r="P166" i="2"/>
  <c r="P165" i="2"/>
  <c r="BK166" i="2"/>
  <c r="BK165" i="2" s="1"/>
  <c r="J165" i="2" s="1"/>
  <c r="J104" i="2" s="1"/>
  <c r="J166" i="2"/>
  <c r="BF166" i="2" s="1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T158" i="2"/>
  <c r="R159" i="2"/>
  <c r="R158" i="2"/>
  <c r="P159" i="2"/>
  <c r="P158" i="2"/>
  <c r="BK159" i="2"/>
  <c r="BK158" i="2"/>
  <c r="J158" i="2" s="1"/>
  <c r="J103" i="2" s="1"/>
  <c r="J159" i="2"/>
  <c r="BF159" i="2" s="1"/>
  <c r="BI157" i="2"/>
  <c r="BH157" i="2"/>
  <c r="BG157" i="2"/>
  <c r="BE157" i="2"/>
  <c r="T157" i="2"/>
  <c r="T156" i="2"/>
  <c r="R157" i="2"/>
  <c r="R156" i="2"/>
  <c r="P157" i="2"/>
  <c r="P156" i="2"/>
  <c r="BK157" i="2"/>
  <c r="BK156" i="2" s="1"/>
  <c r="J156" i="2" s="1"/>
  <c r="J102" i="2" s="1"/>
  <c r="J157" i="2"/>
  <c r="BF157" i="2" s="1"/>
  <c r="BI155" i="2"/>
  <c r="BH155" i="2"/>
  <c r="BG155" i="2"/>
  <c r="BE155" i="2"/>
  <c r="T155" i="2"/>
  <c r="R155" i="2"/>
  <c r="P155" i="2"/>
  <c r="BK155" i="2"/>
  <c r="J155" i="2"/>
  <c r="BF155" i="2"/>
  <c r="BI154" i="2"/>
  <c r="BH154" i="2"/>
  <c r="BG154" i="2"/>
  <c r="BE154" i="2"/>
  <c r="T154" i="2"/>
  <c r="R154" i="2"/>
  <c r="P154" i="2"/>
  <c r="BK154" i="2"/>
  <c r="J154" i="2"/>
  <c r="BF154" i="2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/>
  <c r="BI150" i="2"/>
  <c r="BH150" i="2"/>
  <c r="BG150" i="2"/>
  <c r="BE150" i="2"/>
  <c r="T150" i="2"/>
  <c r="T149" i="2"/>
  <c r="R150" i="2"/>
  <c r="R149" i="2"/>
  <c r="P150" i="2"/>
  <c r="P149" i="2"/>
  <c r="BK150" i="2"/>
  <c r="BK149" i="2"/>
  <c r="J149" i="2" s="1"/>
  <c r="J150" i="2"/>
  <c r="BF150" i="2" s="1"/>
  <c r="J101" i="2"/>
  <c r="BI148" i="2"/>
  <c r="BH148" i="2"/>
  <c r="BG148" i="2"/>
  <c r="BE148" i="2"/>
  <c r="T148" i="2"/>
  <c r="R148" i="2"/>
  <c r="P148" i="2"/>
  <c r="BK148" i="2"/>
  <c r="J148" i="2"/>
  <c r="BF148" i="2"/>
  <c r="BI147" i="2"/>
  <c r="BH147" i="2"/>
  <c r="BG147" i="2"/>
  <c r="BE147" i="2"/>
  <c r="T147" i="2"/>
  <c r="R147" i="2"/>
  <c r="P147" i="2"/>
  <c r="BK147" i="2"/>
  <c r="J147" i="2"/>
  <c r="BF147" i="2"/>
  <c r="BI146" i="2"/>
  <c r="BH146" i="2"/>
  <c r="BG146" i="2"/>
  <c r="BE146" i="2"/>
  <c r="T146" i="2"/>
  <c r="R146" i="2"/>
  <c r="P146" i="2"/>
  <c r="BK146" i="2"/>
  <c r="J146" i="2"/>
  <c r="BF146" i="2"/>
  <c r="BI145" i="2"/>
  <c r="BH145" i="2"/>
  <c r="BG145" i="2"/>
  <c r="BE145" i="2"/>
  <c r="T145" i="2"/>
  <c r="R145" i="2"/>
  <c r="P145" i="2"/>
  <c r="BK145" i="2"/>
  <c r="J145" i="2"/>
  <c r="BF145" i="2"/>
  <c r="BI144" i="2"/>
  <c r="BH144" i="2"/>
  <c r="BG144" i="2"/>
  <c r="BE144" i="2"/>
  <c r="T144" i="2"/>
  <c r="R144" i="2"/>
  <c r="P144" i="2"/>
  <c r="BK144" i="2"/>
  <c r="J144" i="2"/>
  <c r="BF144" i="2"/>
  <c r="BI143" i="2"/>
  <c r="BH143" i="2"/>
  <c r="BG143" i="2"/>
  <c r="BE143" i="2"/>
  <c r="T143" i="2"/>
  <c r="R143" i="2"/>
  <c r="P143" i="2"/>
  <c r="BK143" i="2"/>
  <c r="J143" i="2"/>
  <c r="BF143" i="2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/>
  <c r="BI139" i="2"/>
  <c r="F39" i="2"/>
  <c r="BD96" i="1" s="1"/>
  <c r="BD95" i="1" s="1"/>
  <c r="BD94" i="1" s="1"/>
  <c r="W33" i="1" s="1"/>
  <c r="BH139" i="2"/>
  <c r="BG139" i="2"/>
  <c r="F37" i="2" s="1"/>
  <c r="BB96" i="1" s="1"/>
  <c r="BE139" i="2"/>
  <c r="T139" i="2"/>
  <c r="T138" i="2"/>
  <c r="T137" i="2" s="1"/>
  <c r="T136" i="2"/>
  <c r="R139" i="2"/>
  <c r="R138" i="2"/>
  <c r="R137" i="2" s="1"/>
  <c r="R136" i="2" s="1"/>
  <c r="P139" i="2"/>
  <c r="P138" i="2"/>
  <c r="P137" i="2" s="1"/>
  <c r="P136" i="2"/>
  <c r="AU96" i="1" s="1"/>
  <c r="BK139" i="2"/>
  <c r="J139" i="2"/>
  <c r="BF139" i="2" s="1"/>
  <c r="J36" i="2" s="1"/>
  <c r="AW96" i="1" s="1"/>
  <c r="F132" i="2"/>
  <c r="F130" i="2"/>
  <c r="E128" i="2"/>
  <c r="F93" i="2"/>
  <c r="F91" i="2"/>
  <c r="E89" i="2"/>
  <c r="J26" i="2"/>
  <c r="E26" i="2"/>
  <c r="J133" i="2"/>
  <c r="J94" i="2"/>
  <c r="J25" i="2"/>
  <c r="J23" i="2"/>
  <c r="E23" i="2"/>
  <c r="J132" i="2" s="1"/>
  <c r="J22" i="2"/>
  <c r="J20" i="2"/>
  <c r="E20" i="2"/>
  <c r="F133" i="2"/>
  <c r="F94" i="2"/>
  <c r="J19" i="2"/>
  <c r="J14" i="2"/>
  <c r="J130" i="2"/>
  <c r="J91" i="2"/>
  <c r="E7" i="2"/>
  <c r="E124" i="2" s="1"/>
  <c r="E85" i="2"/>
  <c r="AU95" i="1"/>
  <c r="AS95" i="1"/>
  <c r="AU94" i="1"/>
  <c r="AS94" i="1"/>
  <c r="L90" i="1"/>
  <c r="AM90" i="1"/>
  <c r="AM89" i="1"/>
  <c r="L89" i="1"/>
  <c r="AM87" i="1"/>
  <c r="L87" i="1"/>
  <c r="L85" i="1"/>
  <c r="L84" i="1"/>
  <c r="BB95" i="1" l="1"/>
  <c r="AX95" i="1" s="1"/>
  <c r="BK134" i="3"/>
  <c r="F38" i="3"/>
  <c r="BC97" i="1" s="1"/>
  <c r="BB94" i="1"/>
  <c r="J176" i="2"/>
  <c r="J107" i="2" s="1"/>
  <c r="BK175" i="2"/>
  <c r="J175" i="2" s="1"/>
  <c r="J106" i="2" s="1"/>
  <c r="J187" i="2"/>
  <c r="J111" i="2" s="1"/>
  <c r="BK186" i="2"/>
  <c r="J186" i="2" s="1"/>
  <c r="J110" i="2" s="1"/>
  <c r="J36" i="3"/>
  <c r="AW97" i="1" s="1"/>
  <c r="AT97" i="1" s="1"/>
  <c r="F36" i="3"/>
  <c r="BA97" i="1" s="1"/>
  <c r="J167" i="3"/>
  <c r="J108" i="3" s="1"/>
  <c r="BK166" i="3"/>
  <c r="J166" i="3" s="1"/>
  <c r="J107" i="3" s="1"/>
  <c r="J93" i="2"/>
  <c r="F36" i="2"/>
  <c r="BA96" i="1" s="1"/>
  <c r="BA95" i="1" s="1"/>
  <c r="BK138" i="2"/>
  <c r="J35" i="2"/>
  <c r="AV96" i="1" s="1"/>
  <c r="AT96" i="1" s="1"/>
  <c r="F35" i="2"/>
  <c r="AZ96" i="1" s="1"/>
  <c r="F38" i="2"/>
  <c r="BC96" i="1" s="1"/>
  <c r="BC95" i="1" s="1"/>
  <c r="J134" i="3"/>
  <c r="J100" i="3" s="1"/>
  <c r="BK133" i="3"/>
  <c r="F35" i="3"/>
  <c r="AZ97" i="1" s="1"/>
  <c r="J133" i="3" l="1"/>
  <c r="J99" i="3" s="1"/>
  <c r="BK132" i="3"/>
  <c r="J132" i="3" s="1"/>
  <c r="AY95" i="1"/>
  <c r="BC94" i="1"/>
  <c r="AW95" i="1"/>
  <c r="BA94" i="1"/>
  <c r="W31" i="1"/>
  <c r="AX94" i="1"/>
  <c r="AZ95" i="1"/>
  <c r="BK137" i="2"/>
  <c r="J138" i="2"/>
  <c r="J100" i="2" s="1"/>
  <c r="AV95" i="1" l="1"/>
  <c r="AT95" i="1" s="1"/>
  <c r="AZ94" i="1"/>
  <c r="J137" i="2"/>
  <c r="J99" i="2" s="1"/>
  <c r="BK136" i="2"/>
  <c r="J136" i="2" s="1"/>
  <c r="W30" i="1"/>
  <c r="AW94" i="1"/>
  <c r="AK30" i="1" s="1"/>
  <c r="W32" i="1"/>
  <c r="AY94" i="1"/>
  <c r="J32" i="3"/>
  <c r="J98" i="3"/>
  <c r="J32" i="2" l="1"/>
  <c r="J98" i="2"/>
  <c r="W29" i="1"/>
  <c r="AV94" i="1"/>
  <c r="J41" i="3"/>
  <c r="AG97" i="1"/>
  <c r="AN97" i="1" s="1"/>
  <c r="AK29" i="1" l="1"/>
  <c r="AT94" i="1"/>
  <c r="J41" i="2"/>
  <c r="AG96" i="1"/>
  <c r="AG95" i="1" l="1"/>
  <c r="AN96" i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<sst xmlns="http://schemas.openxmlformats.org/spreadsheetml/2006/main" count="2425" uniqueCount="575">
  <si>
    <t>Export Komplet</t>
  </si>
  <si>
    <t/>
  </si>
  <si>
    <t>2.0</t>
  </si>
  <si>
    <t>False</t>
  </si>
  <si>
    <t>{aecc0d4b-5de1-4ee6-977b-29e9ce2b2f62}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</si>
  <si>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</si>
  <si>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</si>
  <si>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</si>
  <si>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</si>
  <si>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</si>
  <si>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</si>
  <si>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2020-08u</t>
  </si>
  <si>
    <t>Stavba:</t>
  </si>
  <si>
    <t>Odpočívadlo a nabíjacia stanica elektrobicyklov, cyklochodník</t>
  </si>
  <si>
    <t>JKSO:</t>
  </si>
  <si>
    <t>KS:</t>
  </si>
  <si>
    <t>Miesto:</t>
  </si>
  <si>
    <t>Viničky</t>
  </si>
  <si>
    <t>Dátum:</t>
  </si>
  <si>
    <t>15. 6. 2020</t>
  </si>
  <si>
    <t>Objednávateľ:</t>
  </si>
  <si>
    <t>IČO:</t>
  </si>
  <si>
    <t>Obec Viničky</t>
  </si>
  <si>
    <t>IČ DPH:</t>
  </si>
  <si>
    <t>Zhotoviteľ:</t>
  </si>
  <si>
    <t xml:space="preserve"> 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</si>
  <si>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</si>
  <si>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</si>
  <si>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</si>
  <si>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</si>
  <si>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</si>
  <si>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</si>
  <si>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</si>
  <si>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</si>
  <si>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</si>
  <si>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</si>
  <si>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</si>
  <si>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</si>
  <si>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</si>
  <si>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</si>
  <si>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</si>
  <si>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</si>
  <si>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</si>
  <si>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</si>
  <si>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</si>
  <si>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</si>
  <si>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</si>
  <si>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</si>
  <si>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</si>
  <si>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</si>
  <si>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</si>
  <si>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</si>
  <si>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</si>
  <si>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</si>
  <si>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</si>
  <si>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</si>
  <si>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</si>
  <si>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</si>
  <si>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</si>
  <si>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</si>
  <si>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</si>
  <si>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</si>
  <si>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</si>
  <si>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</si>
  <si>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</si>
  <si>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</si>
  <si>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</si>
  <si>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</si>
  <si>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</si>
  <si>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</si>
  <si>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</si>
  <si>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</si>
  <si>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</si>
  <si>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</si>
  <si>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</si>
  <si>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</si>
  <si>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>SO 01 - Stanovište pre elektrobicykle a požičovňa bicyklov</t>
  </si>
  <si>
    <t>STA</t>
  </si>
  <si>
    <t>1</t>
  </si>
  <si>
    <t>{50691f37-8de3-42fa-954a-58ff72c7ba18}</t>
  </si>
  <si>
    <t>/</t>
  </si>
  <si>
    <t>01.1</t>
  </si>
  <si>
    <t>Stanovište pre elektrobicykle a požičovňa bicyklov</t>
  </si>
  <si>
    <t>Časť</t>
  </si>
  <si>
    <t>2</t>
  </si>
  <si>
    <t>{6c44110e-3317-49cf-83bd-9c0f9e4bd44f}</t>
  </si>
  <si>
    <t>01.2</t>
  </si>
  <si>
    <t>Odpočívadlo pre cyklistov</t>
  </si>
  <si>
    <t>{92987915-4543-4f88-8333-6352397817e7}</t>
  </si>
  <si>
    <t>KRYCÍ LIST ROZPOČTU</t>
  </si>
  <si>
    <t>Objekt:</t>
  </si>
  <si>
    <t>01 - SO 01 - Stanovište pre elektrobicykle a požičovňa bicyklov</t>
  </si>
  <si>
    <t>Časť:</t>
  </si>
  <si>
    <t>01.1 - Stanovište pre elektrobicykle a požičovňa bicyklov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</si>
  <si>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</si>
  <si>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</si>
  <si>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</si>
  <si>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</si>
  <si>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</si>
  <si>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</si>
  <si>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</si>
  <si>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</si>
  <si>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</si>
  <si>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</si>
  <si>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</si>
  <si>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</si>
  <si>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</si>
  <si>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765 - Konštrukcie - krytiny tvrdé</t>
  </si>
  <si>
    <t xml:space="preserve">    767 - Konštrukcie doplnkové kovové</t>
  </si>
  <si>
    <t xml:space="preserve">    783 - Nátery</t>
  </si>
  <si>
    <t>M - Práce a dodávky M</t>
  </si>
  <si>
    <t xml:space="preserve">    21-M - Elektromontáže</t>
  </si>
  <si>
    <t xml:space="preserve">    46-M - Zemné práce vykonávané pri externých montážnych prácach</t>
  </si>
  <si>
    <t>HZS - Hodinové zúčtovacie sadzby</t>
  </si>
  <si>
    <t>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</si>
  <si>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</si>
  <si>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</si>
  <si>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</si>
  <si>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</si>
  <si>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</si>
  <si>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</si>
  <si>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</si>
  <si>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</si>
  <si>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</si>
  <si>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</si>
  <si>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</si>
  <si>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</si>
  <si>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</si>
  <si>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</si>
  <si>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</si>
  <si>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</si>
  <si>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</si>
  <si>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113107141</t>
  </si>
  <si>
    <t>Odstránenie krytuv ploche do 200 m2 asfaltového, hr. vrstvy do 50 mm,  -0,09800t</t>
  </si>
  <si>
    <t>m2</t>
  </si>
  <si>
    <t>CS CENEKON 2019 01</t>
  </si>
  <si>
    <t>4</t>
  </si>
  <si>
    <t>1100582854</t>
  </si>
  <si>
    <t>113307123</t>
  </si>
  <si>
    <t>Odstránenie podkladu v ploche do 200 m2 z kameniva hrubého drveného, hr.200 do 300 mm,  -0,40000t</t>
  </si>
  <si>
    <t>1725402695</t>
  </si>
  <si>
    <t>3</t>
  </si>
  <si>
    <t>113307131</t>
  </si>
  <si>
    <t>Odstránenie podkladu v ploche do 200 m2 z betónu prostého, hr. vrstvy do 150 mm,  -0,22500t</t>
  </si>
  <si>
    <t>178975803</t>
  </si>
  <si>
    <t>122201101</t>
  </si>
  <si>
    <t>Odkopávka a prekopávka nezapažená v hornine 3, do 100 m3</t>
  </si>
  <si>
    <t>m3</t>
  </si>
  <si>
    <t>1835175523</t>
  </si>
  <si>
    <t>5</t>
  </si>
  <si>
    <t>122201109</t>
  </si>
  <si>
    <t>Odkopávky a prekopávky nezapažené. Príplatok k cenám za lepivosť horniny 3</t>
  </si>
  <si>
    <t>-1502775429</t>
  </si>
  <si>
    <t>6</t>
  </si>
  <si>
    <t>130201001</t>
  </si>
  <si>
    <t>Výkop jamy a ryhy v obmedzenom priestore horn. tr.3 ručne</t>
  </si>
  <si>
    <t>935101012</t>
  </si>
  <si>
    <t>7</t>
  </si>
  <si>
    <t>162301101</t>
  </si>
  <si>
    <t>Vodorovné premiestnenie výkopku po spevnenej ceste z horniny tr.1-4, do 100 m3 na vzdialenosť do 500 m</t>
  </si>
  <si>
    <t>-173820834</t>
  </si>
  <si>
    <t>8</t>
  </si>
  <si>
    <t>167101101</t>
  </si>
  <si>
    <t>Nakladanie neuľahnutého výkopku z hornín tr.1-4 do 100 m3</t>
  </si>
  <si>
    <t>-1691704073</t>
  </si>
  <si>
    <t>9</t>
  </si>
  <si>
    <t>171201201</t>
  </si>
  <si>
    <t>Uloženie sypaniny na skládky do 100 m3</t>
  </si>
  <si>
    <t>-1126661701</t>
  </si>
  <si>
    <t>10</t>
  </si>
  <si>
    <t>181101102</t>
  </si>
  <si>
    <t>Úprava pláne v zárezoch v hornine 1-4 so zhutnením</t>
  </si>
  <si>
    <t>-486054183</t>
  </si>
  <si>
    <t>Zakladanie</t>
  </si>
  <si>
    <t>11</t>
  </si>
  <si>
    <t>273361821</t>
  </si>
  <si>
    <t>Výstuž základových dosiek z ocele 10505</t>
  </si>
  <si>
    <t>t</t>
  </si>
  <si>
    <t>-140595648</t>
  </si>
  <si>
    <t>12</t>
  </si>
  <si>
    <t>273362021</t>
  </si>
  <si>
    <t>Výstuž základových dosiek zo zvár. sietí KARI</t>
  </si>
  <si>
    <t>-1273452295</t>
  </si>
  <si>
    <t>13</t>
  </si>
  <si>
    <t>275313611</t>
  </si>
  <si>
    <t>Betón základových pätiek, prostý tr. C 16/20</t>
  </si>
  <si>
    <t>-1165455149</t>
  </si>
  <si>
    <t>14</t>
  </si>
  <si>
    <t>275351215</t>
  </si>
  <si>
    <t>Debnenie stien základových pätiek, zhotovenie-dielce</t>
  </si>
  <si>
    <t>-525131333</t>
  </si>
  <si>
    <t>15</t>
  </si>
  <si>
    <t>275351216</t>
  </si>
  <si>
    <t>Debnenie stien základovýcb pätiek, odstránenie-dielce</t>
  </si>
  <si>
    <t>-156364214</t>
  </si>
  <si>
    <t>16</t>
  </si>
  <si>
    <t>275361821</t>
  </si>
  <si>
    <t>Výstuž základových pätiek z ocele 10505</t>
  </si>
  <si>
    <t>184919920</t>
  </si>
  <si>
    <t>Vodorovné konštrukcie</t>
  </si>
  <si>
    <t>17</t>
  </si>
  <si>
    <t>451577777</t>
  </si>
  <si>
    <t>Podklad pod dlažbu v ploche vodorovnej alebo v sklone do 1:5 hr. 40 mm z kameniva ťaženého</t>
  </si>
  <si>
    <t>1502970023</t>
  </si>
  <si>
    <t>Komunikácie</t>
  </si>
  <si>
    <t>18</t>
  </si>
  <si>
    <t>564251111</t>
  </si>
  <si>
    <t>Podklad alebo podsyp zo štrkopiesku s rozprestretím, vlhčením a zhutnením, po zhutnení hr. 150 mm</t>
  </si>
  <si>
    <t>943133746</t>
  </si>
  <si>
    <t>19</t>
  </si>
  <si>
    <t>567134215</t>
  </si>
  <si>
    <t>Podklad z podkladového betónu PB II tr. C 16/20 hr. 200 mm</t>
  </si>
  <si>
    <t>1728863309</t>
  </si>
  <si>
    <t>596911141</t>
  </si>
  <si>
    <t>Kladenie betónovej zámkovej dlažby komunikácií pre peších hr. 60 mm pre peších do 50 m2 so zriadením lôžka z kameniva hr. 40 mm</t>
  </si>
  <si>
    <t>-741334266</t>
  </si>
  <si>
    <t>21</t>
  </si>
  <si>
    <t>M</t>
  </si>
  <si>
    <t>59246000750P</t>
  </si>
  <si>
    <t>Dlažba betónová zámková  hr. 60 mm, sivá</t>
  </si>
  <si>
    <t>-1804404196</t>
  </si>
  <si>
    <t>22</t>
  </si>
  <si>
    <t>59796111P</t>
  </si>
  <si>
    <t>Osadenie odvodňovacieho žľabu ACO DRAIN z polymerbetónu s krycím roštom, šírky do 20 cm, triedy zaťaženia A 15, B 125 do bet.lôžka C 25/30</t>
  </si>
  <si>
    <t>m</t>
  </si>
  <si>
    <t>-1547499162</t>
  </si>
  <si>
    <t>23</t>
  </si>
  <si>
    <t>59227005209P</t>
  </si>
  <si>
    <t xml:space="preserve">Odvodňovací  žľab (napr. ACO Drain X 100 C) s kompozitným roštom, dl. 100 cm , H=15 cm, komplet vrátane všetkých súčastí </t>
  </si>
  <si>
    <t>ks</t>
  </si>
  <si>
    <t>-356221866</t>
  </si>
  <si>
    <t>Ostatné konštrukcie a práce-búranie</t>
  </si>
  <si>
    <t>24</t>
  </si>
  <si>
    <t>916561111</t>
  </si>
  <si>
    <t>Osadenie záhonového alebo parkového obrubníka betón., do lôžka z bet. pros. tr. C 12/15 s bočnou oporou</t>
  </si>
  <si>
    <t>1938730479</t>
  </si>
  <si>
    <t>25</t>
  </si>
  <si>
    <t>592170001800</t>
  </si>
  <si>
    <t>Obrubník parkový, lxšxv 1000x50x200 mm, sivá</t>
  </si>
  <si>
    <t>-260209495</t>
  </si>
  <si>
    <t>26</t>
  </si>
  <si>
    <t>919735111</t>
  </si>
  <si>
    <t>Rezanie existujúceho asfaltového krytu alebo podkladu hĺbky do 50 mm</t>
  </si>
  <si>
    <t>2109168366</t>
  </si>
  <si>
    <t>27</t>
  </si>
  <si>
    <t>979081111</t>
  </si>
  <si>
    <t>Odvoz sutiny a vybúraných hmôt na skládku do 1 km</t>
  </si>
  <si>
    <t>11168200</t>
  </si>
  <si>
    <t>28</t>
  </si>
  <si>
    <t>979081121</t>
  </si>
  <si>
    <t>Odvoz sutiny a vybúraných hmôt na skládku za každý ďalší 1 km</t>
  </si>
  <si>
    <t>1700006243</t>
  </si>
  <si>
    <t>29</t>
  </si>
  <si>
    <t>979087212</t>
  </si>
  <si>
    <t>Nakladanie na dopravné prostriedky pre vodorovnú dopravu sutiny</t>
  </si>
  <si>
    <t>-1981336218</t>
  </si>
  <si>
    <t>30</t>
  </si>
  <si>
    <t>979089212</t>
  </si>
  <si>
    <t>Poplatok za skladovanie - bitúmenové zmesi, uholný decht, dechtové výrobky (17 03 ), ostatné</t>
  </si>
  <si>
    <t>-182526973</t>
  </si>
  <si>
    <t>99</t>
  </si>
  <si>
    <t>Presun hmôt HSV</t>
  </si>
  <si>
    <t>31</t>
  </si>
  <si>
    <t>998223011</t>
  </si>
  <si>
    <t>Presun hmôt pre pozemné komunikácie s krytom dláždeným (822 2.3, 822 5.3) akejkoľvek dĺžky objektu</t>
  </si>
  <si>
    <t>-415871595</t>
  </si>
  <si>
    <t>PSV</t>
  </si>
  <si>
    <t>Práce a dodávky PSV</t>
  </si>
  <si>
    <t>765</t>
  </si>
  <si>
    <t>Konštrukcie - krytiny tvrdé</t>
  </si>
  <si>
    <t>32</t>
  </si>
  <si>
    <t>76535541P</t>
  </si>
  <si>
    <t>Zastrešenie polykarbonátovou krytinou hr. 10 mm komplet, vr. kotviacich profilov a olištovania</t>
  </si>
  <si>
    <t>-1157985272</t>
  </si>
  <si>
    <t>33</t>
  </si>
  <si>
    <t>998765101</t>
  </si>
  <si>
    <t>Presun hmôt pre tvrdé krytiny v objektoch výšky do 6 m</t>
  </si>
  <si>
    <t>-837418865</t>
  </si>
  <si>
    <t>767</t>
  </si>
  <si>
    <t>Konštrukcie doplnkové kovové</t>
  </si>
  <si>
    <t>34</t>
  </si>
  <si>
    <t>767995102</t>
  </si>
  <si>
    <t xml:space="preserve">Montáž ostatných atypických kovových stavebných doplnkových konštrukcií nad 5 do 10 kg </t>
  </si>
  <si>
    <t>kg</t>
  </si>
  <si>
    <t>510719772</t>
  </si>
  <si>
    <t>35</t>
  </si>
  <si>
    <t>553010000P</t>
  </si>
  <si>
    <t xml:space="preserve">Stavebná oceľ - oceľová konštrukcia - komplet vrátane skrutiek, kotviacich profilov, podložiek (jakl 100/50/4, jakl 50/3, jakl 25/3, PL 130/100/5,PL 67/85/5), oceľ S235 </t>
  </si>
  <si>
    <t>-2125715570</t>
  </si>
  <si>
    <t>36</t>
  </si>
  <si>
    <t>998767101</t>
  </si>
  <si>
    <t>Presun hmôt pre kovové stavebné doplnkové konštrukcie v objektoch výšky do 6 m</t>
  </si>
  <si>
    <t>-1637401563</t>
  </si>
  <si>
    <t>783</t>
  </si>
  <si>
    <t>Nátery</t>
  </si>
  <si>
    <t>37</t>
  </si>
  <si>
    <t>783225100</t>
  </si>
  <si>
    <t xml:space="preserve">Nátery kov.stav.doplnk.konštr. syntetické na vzduchu schnúce dvojnás. 1x s emailov. </t>
  </si>
  <si>
    <t>2099521219</t>
  </si>
  <si>
    <t>38</t>
  </si>
  <si>
    <t>783226100</t>
  </si>
  <si>
    <t xml:space="preserve">Nátery kov.stav.doplnk.konštr. syntetické na vzduchu schnúce základný </t>
  </si>
  <si>
    <t>-1975516339</t>
  </si>
  <si>
    <t>Práce a dodávky M</t>
  </si>
  <si>
    <t>21-M</t>
  </si>
  <si>
    <t>Elektromontáže</t>
  </si>
  <si>
    <t>39</t>
  </si>
  <si>
    <t>210010055</t>
  </si>
  <si>
    <t>Rúrka elektroinštalačná oceľová, závitová, typ 6036, uložená voľne alebo pod omietkou</t>
  </si>
  <si>
    <t>64</t>
  </si>
  <si>
    <t>203375954</t>
  </si>
  <si>
    <t>40</t>
  </si>
  <si>
    <t>345710004100</t>
  </si>
  <si>
    <t>Rúrka oceľová pancierová lakovaná 6036 DN 44, KOPOS</t>
  </si>
  <si>
    <t>128</t>
  </si>
  <si>
    <t>107099000</t>
  </si>
  <si>
    <t>41</t>
  </si>
  <si>
    <t>210040001</t>
  </si>
  <si>
    <t>Stožiar z predpätého betónu 9-15 m/3-45 kN jednoduchý - JB bez konzol a výzbroje</t>
  </si>
  <si>
    <t>2022302735</t>
  </si>
  <si>
    <t>42</t>
  </si>
  <si>
    <t>592610000300</t>
  </si>
  <si>
    <t>Stožiar betónový predpätý, bez výstroja PBS 9/6, dĺžka 9,1 m, ELV PRODUKT</t>
  </si>
  <si>
    <t>-1374020182</t>
  </si>
  <si>
    <t>43</t>
  </si>
  <si>
    <t>210193053</t>
  </si>
  <si>
    <t>Skriňa ER plastová, trojfázová, jednotarifná 1 odberateľ</t>
  </si>
  <si>
    <t>409299304</t>
  </si>
  <si>
    <t>44</t>
  </si>
  <si>
    <t>357120005700</t>
  </si>
  <si>
    <t>Skriňa elektromerová RE 1.0-F663 (W) 1 hlavný trojpólový istič B16, 20, resp.25, , nulový mostík</t>
  </si>
  <si>
    <t>-565646053</t>
  </si>
  <si>
    <t>45</t>
  </si>
  <si>
    <t>210193080</t>
  </si>
  <si>
    <t>Domova rozvodnica do 12 M  povrchová montáž</t>
  </si>
  <si>
    <t>10937809</t>
  </si>
  <si>
    <t>46</t>
  </si>
  <si>
    <t>M1</t>
  </si>
  <si>
    <t>Nástenná rozvodnica pre povrchovú montáž,12 modulová,vrátane hl.vypínača</t>
  </si>
  <si>
    <t>256</t>
  </si>
  <si>
    <t>-1667872424</t>
  </si>
  <si>
    <t>47</t>
  </si>
  <si>
    <t>210260001</t>
  </si>
  <si>
    <t>Kotviaca objímka závesných vodičov</t>
  </si>
  <si>
    <t>-588751422</t>
  </si>
  <si>
    <t>48</t>
  </si>
  <si>
    <t>354310038200</t>
  </si>
  <si>
    <t>Objímky kotevné OEG 348427 na stožiar, dĺžka 120 mm</t>
  </si>
  <si>
    <t>-1696011509</t>
  </si>
  <si>
    <t>49</t>
  </si>
  <si>
    <t>210260011</t>
  </si>
  <si>
    <t>Napínacia skrutka M 16, vrátane očnice</t>
  </si>
  <si>
    <t>-349634520</t>
  </si>
  <si>
    <t>50</t>
  </si>
  <si>
    <t>309200015700</t>
  </si>
  <si>
    <t>Skrutka napínacia 16x140 mm typ: FSH 16130, oceľ + temperovaná zliatina, TRACON elektric</t>
  </si>
  <si>
    <t>2063846109</t>
  </si>
  <si>
    <t>51</t>
  </si>
  <si>
    <t>311740003900</t>
  </si>
  <si>
    <t>Lanová očnica 6 mm, 1/4" typ SZIV-6</t>
  </si>
  <si>
    <t>1029000223</t>
  </si>
  <si>
    <t>52</t>
  </si>
  <si>
    <t>210260161</t>
  </si>
  <si>
    <t>Zapojenie 4 žíl kábla alebo vodičov v istiacich domových skriniach do 16 mm2</t>
  </si>
  <si>
    <t>-1824745321</t>
  </si>
  <si>
    <t>53</t>
  </si>
  <si>
    <t>210260171</t>
  </si>
  <si>
    <t>Ukončenie nosného lana káblu AYKYz lanovou svorkou</t>
  </si>
  <si>
    <t>94375117</t>
  </si>
  <si>
    <t>54</t>
  </si>
  <si>
    <t>194220000100</t>
  </si>
  <si>
    <t>Pás z hliníka Al 99,5 mäkký 0,80x12 mm</t>
  </si>
  <si>
    <t>2007977853</t>
  </si>
  <si>
    <t>55</t>
  </si>
  <si>
    <t>210800148</t>
  </si>
  <si>
    <t>Kábel medený uložený pevne CYKY 450/750 V 3x4</t>
  </si>
  <si>
    <t>-1902892560</t>
  </si>
  <si>
    <t>56</t>
  </si>
  <si>
    <t>341110000900</t>
  </si>
  <si>
    <t>Kábel medený CYKY 3x4 mm2</t>
  </si>
  <si>
    <t>1192230004</t>
  </si>
  <si>
    <t>57</t>
  </si>
  <si>
    <t>210901101</t>
  </si>
  <si>
    <t>Kábel hliníkový silový samonosný uložený volne AYKYz 450/750  4x16</t>
  </si>
  <si>
    <t>1527235376</t>
  </si>
  <si>
    <t>58</t>
  </si>
  <si>
    <t>341110035400</t>
  </si>
  <si>
    <t>Kábel hliníkový závesný AYKYz 4x16 mm2</t>
  </si>
  <si>
    <t>-1457858277</t>
  </si>
  <si>
    <t>59</t>
  </si>
  <si>
    <t>M2</t>
  </si>
  <si>
    <t>podružný materiál-stĺpové objímky,napínacie skrutky,byndimex pásky,rúrka FXP 32-2m</t>
  </si>
  <si>
    <t>sada</t>
  </si>
  <si>
    <t>-858629852</t>
  </si>
  <si>
    <t>60</t>
  </si>
  <si>
    <t>MD</t>
  </si>
  <si>
    <t>Mimostavenisková doprava</t>
  </si>
  <si>
    <t>%</t>
  </si>
  <si>
    <t>1907783634</t>
  </si>
  <si>
    <t>61</t>
  </si>
  <si>
    <t>PPV</t>
  </si>
  <si>
    <t>Podiel pridružených výkonov</t>
  </si>
  <si>
    <t>-147335883</t>
  </si>
  <si>
    <t>46-M</t>
  </si>
  <si>
    <t>Zemné práce vykonávané pri externých montážnych prácach</t>
  </si>
  <si>
    <t>62</t>
  </si>
  <si>
    <t>460050013</t>
  </si>
  <si>
    <t>Jama pre jednoduchý stožiar nepätkovaný dĺžky 9-10 m, v rovine,zásyp a zhutnenie,zemina tr.3</t>
  </si>
  <si>
    <t>-1521432706</t>
  </si>
  <si>
    <t>63</t>
  </si>
  <si>
    <t>460070131</t>
  </si>
  <si>
    <t>Jama pre prístrojovú skriňu-rozvádzač RE</t>
  </si>
  <si>
    <t>43323611</t>
  </si>
  <si>
    <t>460650016</t>
  </si>
  <si>
    <t>Podkladová vrstva cesty, betón, hlinobetón</t>
  </si>
  <si>
    <t>-1828854890</t>
  </si>
  <si>
    <t>65</t>
  </si>
  <si>
    <t>M1.1</t>
  </si>
  <si>
    <t>betón.zmes C1620</t>
  </si>
  <si>
    <t>1454165319</t>
  </si>
  <si>
    <t>66</t>
  </si>
  <si>
    <t>522954692</t>
  </si>
  <si>
    <t>67</t>
  </si>
  <si>
    <t>1731792379</t>
  </si>
  <si>
    <t>HZS</t>
  </si>
  <si>
    <t>Hodinové zúčtovacie sadzby</t>
  </si>
  <si>
    <t>68</t>
  </si>
  <si>
    <t>HZS000314</t>
  </si>
  <si>
    <t>Stavebno montážne práce najnáročnejšie na odbornosť -  revízie</t>
  </si>
  <si>
    <t>hod</t>
  </si>
  <si>
    <t>512</t>
  </si>
  <si>
    <t>-622390560</t>
  </si>
  <si>
    <t>69</t>
  </si>
  <si>
    <t>K1</t>
  </si>
  <si>
    <t>Dovoz stĺpa návesom,autožeriav pre osadenie stĺpa  do stožiarovej jamy</t>
  </si>
  <si>
    <t>1941130152</t>
  </si>
  <si>
    <t>OST</t>
  </si>
  <si>
    <t>Ostatné</t>
  </si>
  <si>
    <t>70</t>
  </si>
  <si>
    <t>001P</t>
  </si>
  <si>
    <t>Zriadenie nabíjacej stanice pre 12 stanovíšť</t>
  </si>
  <si>
    <t>kpl</t>
  </si>
  <si>
    <t>-1585017205</t>
  </si>
  <si>
    <t>71</t>
  </si>
  <si>
    <t>002P</t>
  </si>
  <si>
    <t>Dotykový terminál</t>
  </si>
  <si>
    <t>201776931</t>
  </si>
  <si>
    <t>72</t>
  </si>
  <si>
    <t>003P</t>
  </si>
  <si>
    <t>Kamerový systém</t>
  </si>
  <si>
    <t>-2087284811</t>
  </si>
  <si>
    <t>01.2 - Odpočívadlo pre cyklistov</t>
  </si>
  <si>
    <t xml:space="preserve">    3 - Zvislé a kompletné konštrukcie</t>
  </si>
  <si>
    <t xml:space="preserve">    762 - Konštrukcie tesárske</t>
  </si>
  <si>
    <t>78134933</t>
  </si>
  <si>
    <t>669952866</t>
  </si>
  <si>
    <t>-2144324295</t>
  </si>
  <si>
    <t>-808237698</t>
  </si>
  <si>
    <t>47693128</t>
  </si>
  <si>
    <t>273578925</t>
  </si>
  <si>
    <t>-62807182</t>
  </si>
  <si>
    <t>271571111</t>
  </si>
  <si>
    <t>Vankúše zhutnené pod základy zo štrkopiesku</t>
  </si>
  <si>
    <t>1737712233</t>
  </si>
  <si>
    <t>275313521</t>
  </si>
  <si>
    <t>Betón základových pätiek, prostý tr. C 12/15</t>
  </si>
  <si>
    <t>762303743</t>
  </si>
  <si>
    <t>506967441</t>
  </si>
  <si>
    <t>-793570257</t>
  </si>
  <si>
    <t>289971211</t>
  </si>
  <si>
    <t>Zhotovenie vrstvy z geotextílie na upravenom povrchu sklon do 1 : 5 , šírky od 0 do 3 m</t>
  </si>
  <si>
    <t>-1282347145</t>
  </si>
  <si>
    <t>693110000900</t>
  </si>
  <si>
    <t>ECO fólia separačná proti prerastaniu buriny</t>
  </si>
  <si>
    <t>-277078392</t>
  </si>
  <si>
    <t>Zvislé a kompletné konštrukcie</t>
  </si>
  <si>
    <t>338951113</t>
  </si>
  <si>
    <t>Osadenie drev.stľpika plotového priem. 100-150mm, impregnovaných</t>
  </si>
  <si>
    <t>-617060625</t>
  </si>
  <si>
    <t>60512000860P</t>
  </si>
  <si>
    <t>Hranoly zo smrekovca akosť I , hr. 150/150 mm, ručné opracovanie</t>
  </si>
  <si>
    <t>-905962838</t>
  </si>
  <si>
    <t>-1735716428</t>
  </si>
  <si>
    <t>564231111</t>
  </si>
  <si>
    <t>Podklad alebo podsyp zo štrkopiesku s rozprestretím, vlhčením a zhutnením, po zhutnení hr. 100 mm</t>
  </si>
  <si>
    <t>-76204637</t>
  </si>
  <si>
    <t>1831197006</t>
  </si>
  <si>
    <t>2038466461</t>
  </si>
  <si>
    <t>240133128</t>
  </si>
  <si>
    <t>944859094</t>
  </si>
  <si>
    <t>397162585</t>
  </si>
  <si>
    <t>93612411P</t>
  </si>
  <si>
    <t xml:space="preserve">Montáž sedenia a stola s ukotvením nôh, vr. kotviaceho materiálu </t>
  </si>
  <si>
    <t>-703916395</t>
  </si>
  <si>
    <t>55356000351P</t>
  </si>
  <si>
    <t>Vonkajšie drevené sedenie, materiál napr. nohy-dub, vrch-smrek (stôl 200/90 cm, 2x lavica 200/95/44 cm), vrátane povrchovej úpravy</t>
  </si>
  <si>
    <t>-235454383</t>
  </si>
  <si>
    <t>998011001</t>
  </si>
  <si>
    <t>Presun hmôt pre budovy  (801, 803, 812), zvislá konštr. z tehál, tvárnic, z kovu výšky do 6 m</t>
  </si>
  <si>
    <t>726739123</t>
  </si>
  <si>
    <t>762</t>
  </si>
  <si>
    <t>Konštrukcie tesárske</t>
  </si>
  <si>
    <t>762081059</t>
  </si>
  <si>
    <t>Zvláštne výkony na stavenisku, obľovanie reziva plošné jednostranné</t>
  </si>
  <si>
    <t>857658280</t>
  </si>
  <si>
    <t>76231110P</t>
  </si>
  <si>
    <t>Montáž kotevných želiez, príložiek, pätiek, ťahadiel, s pripojením k drevenej konštrukcii</t>
  </si>
  <si>
    <t>-1041162456</t>
  </si>
  <si>
    <t>55351000981P</t>
  </si>
  <si>
    <t xml:space="preserve">Oceľ. pätka dreveného stĺpika </t>
  </si>
  <si>
    <t>121576087</t>
  </si>
  <si>
    <t>762332110</t>
  </si>
  <si>
    <t>Montáž viazaných konštrukcií krovov striech z reziva priemernej plochy do 120 cm2</t>
  </si>
  <si>
    <t>-1716657386</t>
  </si>
  <si>
    <t>762332120</t>
  </si>
  <si>
    <t>Montáž viazaných konštrukcií krovov striech z reziva priemernej plochy 120-224 cm2</t>
  </si>
  <si>
    <t>-1843614895</t>
  </si>
  <si>
    <t>762332140</t>
  </si>
  <si>
    <t>Montáž viazaných konštrukcií krovov striech z reziva priemernej plochy 288-450 cm2</t>
  </si>
  <si>
    <t>-1250662926</t>
  </si>
  <si>
    <t>60512000760P</t>
  </si>
  <si>
    <t>Hranoly zo smrekovca akosť I dĺ. 2000-3750 mm, hr. 140 mm, š. 140, 160, 200 mm, ručné opracovanie</t>
  </si>
  <si>
    <t>-1589308641</t>
  </si>
  <si>
    <t>762341004</t>
  </si>
  <si>
    <t>Montáž debnenia jednoduchých striech, na krokvy z dosiek na zraz</t>
  </si>
  <si>
    <t>-1431248191</t>
  </si>
  <si>
    <t>605110000600</t>
  </si>
  <si>
    <t>Dosky a fošne zo smreku neopracované neomietané akosť I hr. 24-32 mm, š. 250-300 mm</t>
  </si>
  <si>
    <t>-1235417544</t>
  </si>
  <si>
    <t>762341201</t>
  </si>
  <si>
    <t>Montáž latovania jednoduchých striech pre sklon do 60°</t>
  </si>
  <si>
    <t>-1553480719</t>
  </si>
  <si>
    <t>762341252</t>
  </si>
  <si>
    <t>Montáž kontralát pre sklon od 22° do 35°</t>
  </si>
  <si>
    <t>-141488340</t>
  </si>
  <si>
    <t>605330001400</t>
  </si>
  <si>
    <t>Laty zo smreku akosť I prierez do 25 cm2, dĺ. 2010-3000 mm</t>
  </si>
  <si>
    <t>-1246551473</t>
  </si>
  <si>
    <t>762395000</t>
  </si>
  <si>
    <t>Spojovacie prostriedky pre viazané konštrukcie krovov, debnenie a laťovanie, nadstrešné konštr., spádové kliny - svorky, dosky, klince, pásová oceľ, vruty</t>
  </si>
  <si>
    <t>113793569</t>
  </si>
  <si>
    <t>762841210</t>
  </si>
  <si>
    <t>Montáž podbíjania stropov a striech rovných z hobľovaných dosiek na zraz, vrátane olištovania škár</t>
  </si>
  <si>
    <t>-1517316507</t>
  </si>
  <si>
    <t>61192000520P</t>
  </si>
  <si>
    <t>Čelová doska ručne opracovaná - prírodný tvar</t>
  </si>
  <si>
    <t>1262524816</t>
  </si>
  <si>
    <t>762895000</t>
  </si>
  <si>
    <t>Spojovacie prostriedky pre záklop, stropnice, podbíjanie - klince, svorky</t>
  </si>
  <si>
    <t>834466225</t>
  </si>
  <si>
    <t>998762102</t>
  </si>
  <si>
    <t>Presun hmôt pre konštrukcie tesárske v objektoch výšky do 12 m</t>
  </si>
  <si>
    <t>-1186589226</t>
  </si>
  <si>
    <t>765312295</t>
  </si>
  <si>
    <t>Montáž keramickej krytiny (napr. TONDACH), jednoduchých striech, sklon od 22° do 35°</t>
  </si>
  <si>
    <t>-1453018113</t>
  </si>
  <si>
    <t>765314394</t>
  </si>
  <si>
    <t>Montáž nárožia (napr. TONDACH), sklon od 22° do 35°</t>
  </si>
  <si>
    <t>-1000315277</t>
  </si>
  <si>
    <t>765314593</t>
  </si>
  <si>
    <t>Montáž odkvapovej hrany (napr. TONDACH)</t>
  </si>
  <si>
    <t>-126953758</t>
  </si>
  <si>
    <t>59661000010P</t>
  </si>
  <si>
    <t xml:space="preserve">Krytina keramická (napr.  TONDACH BOBROVKA) - dodávka obce </t>
  </si>
  <si>
    <t>-392598767</t>
  </si>
  <si>
    <t>765901322</t>
  </si>
  <si>
    <t>Strešná fólia Universal 2S, na plné debnenie</t>
  </si>
  <si>
    <t>-1830513503</t>
  </si>
  <si>
    <t>388981265</t>
  </si>
  <si>
    <t>783726200</t>
  </si>
  <si>
    <t>Nátery tesárskych konštrukcií syntetické na vzduchu schnúce lazurovacím lakom 2x lakovaním</t>
  </si>
  <si>
    <t>1399206952</t>
  </si>
  <si>
    <t>783782203</t>
  </si>
  <si>
    <t>Nátery tesárskych konštrukcií povrchová impregnácia (napr. Bochemitom QB)</t>
  </si>
  <si>
    <t>-1172675185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</si>
</sst>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67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77" t="s">
        <v>5</v>
      </c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6</v>
      </c>
    </row>
    <row r="5" spans="1:74" ht="12" customHeight="1">
      <c r="B5" s="16"/>
      <c r="D5" s="19" t="s">
        <v>10</v>
      </c>
      <c r="K5" s="174" t="s">
        <v>11</v>
      </c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R5" s="16"/>
      <c r="BS5" s="13" t="s">
        <v>6</v>
      </c>
    </row>
    <row r="6" spans="1:74" ht="36.950000000000003" customHeight="1">
      <c r="B6" s="16"/>
      <c r="D6" s="21" t="s">
        <v>12</v>
      </c>
      <c r="K6" s="176" t="s">
        <v>13</v>
      </c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R6" s="16"/>
      <c r="BS6" s="13" t="s">
        <v>6</v>
      </c>
    </row>
    <row r="7" spans="1:74" ht="12" customHeight="1">
      <c r="B7" s="16"/>
      <c r="D7" s="22" t="s">
        <v>14</v>
      </c>
      <c r="K7" s="20" t="s">
        <v>1</v>
      </c>
      <c r="AK7" s="22" t="s">
        <v>15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16</v>
      </c>
      <c r="K8" s="20" t="s">
        <v>17</v>
      </c>
      <c r="AK8" s="22" t="s">
        <v>18</v>
      </c>
      <c r="AN8" s="20" t="s">
        <v>19</v>
      </c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20</v>
      </c>
      <c r="AK10" s="22" t="s">
        <v>21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22</v>
      </c>
      <c r="AK11" s="22" t="s">
        <v>23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24</v>
      </c>
      <c r="AK13" s="22" t="s">
        <v>21</v>
      </c>
      <c r="AN13" s="20" t="s">
        <v>1</v>
      </c>
      <c r="AR13" s="16"/>
      <c r="BS13" s="13" t="s">
        <v>6</v>
      </c>
    </row>
    <row r="14" spans="1:74" ht="12.75">
      <c r="B14" s="16"/>
      <c r="E14" s="20" t="s">
        <v>25</v>
      </c>
      <c r="AK14" s="22" t="s">
        <v>23</v>
      </c>
      <c r="AN14" s="20" t="s">
        <v>1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26</v>
      </c>
      <c r="AK16" s="22" t="s">
        <v>21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25</v>
      </c>
      <c r="AK17" s="22" t="s">
        <v>23</v>
      </c>
      <c r="AN17" s="20" t="s">
        <v>1</v>
      </c>
      <c r="AR17" s="16"/>
      <c r="BS17" s="13" t="s">
        <v>27</v>
      </c>
    </row>
    <row r="18" spans="2:71" ht="6.95" customHeight="1">
      <c r="B18" s="16"/>
      <c r="AR18" s="16"/>
      <c r="BS18" s="13" t="s">
        <v>28</v>
      </c>
    </row>
    <row r="19" spans="2:71" ht="12" customHeight="1">
      <c r="B19" s="16"/>
      <c r="D19" s="22" t="s">
        <v>29</v>
      </c>
      <c r="AK19" s="22" t="s">
        <v>21</v>
      </c>
      <c r="AN19" s="20" t="s">
        <v>1</v>
      </c>
      <c r="AR19" s="16"/>
      <c r="BS19" s="13" t="s">
        <v>28</v>
      </c>
    </row>
    <row r="20" spans="2:71" ht="18.399999999999999" customHeight="1">
      <c r="B20" s="16"/>
      <c r="E20" s="20" t="s">
        <v>25</v>
      </c>
      <c r="AK20" s="22" t="s">
        <v>23</v>
      </c>
      <c r="AN20" s="20" t="s">
        <v>1</v>
      </c>
      <c r="AR20" s="16"/>
      <c r="BS20" s="13" t="s">
        <v>27</v>
      </c>
    </row>
    <row r="21" spans="2:71" ht="6.95" customHeight="1">
      <c r="B21" s="16"/>
      <c r="AR21" s="16"/>
    </row>
    <row r="22" spans="2:71" ht="12" customHeight="1">
      <c r="B22" s="16"/>
      <c r="D22" s="22" t="s">
        <v>30</v>
      </c>
      <c r="AR22" s="16"/>
    </row>
    <row r="23" spans="2:71" ht="16.5" customHeight="1">
      <c r="B23" s="16"/>
      <c r="E23" s="178" t="s">
        <v>1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31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79">
        <f>ROUND(AG94,2)</f>
        <v>0</v>
      </c>
      <c r="AL26" s="180"/>
      <c r="AM26" s="180"/>
      <c r="AN26" s="180"/>
      <c r="AO26" s="180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81" t="s">
        <v>32</v>
      </c>
      <c r="M28" s="181"/>
      <c r="N28" s="181"/>
      <c r="O28" s="181"/>
      <c r="P28" s="181"/>
      <c r="W28" s="181" t="s">
        <v>33</v>
      </c>
      <c r="X28" s="181"/>
      <c r="Y28" s="181"/>
      <c r="Z28" s="181"/>
      <c r="AA28" s="181"/>
      <c r="AB28" s="181"/>
      <c r="AC28" s="181"/>
      <c r="AD28" s="181"/>
      <c r="AE28" s="181"/>
      <c r="AK28" s="181" t="s">
        <v>34</v>
      </c>
      <c r="AL28" s="181"/>
      <c r="AM28" s="181"/>
      <c r="AN28" s="181"/>
      <c r="AO28" s="181"/>
      <c r="AR28" s="25"/>
    </row>
    <row r="29" spans="2:71" s="2" customFormat="1" ht="14.45" customHeight="1">
      <c r="B29" s="29"/>
      <c r="D29" s="22" t="s">
        <v>35</v>
      </c>
      <c r="F29" s="22" t="s">
        <v>36</v>
      </c>
      <c r="L29" s="184">
        <v>0.2</v>
      </c>
      <c r="M29" s="183"/>
      <c r="N29" s="183"/>
      <c r="O29" s="183"/>
      <c r="P29" s="183"/>
      <c r="W29" s="182">
        <f>ROUND(AZ94, 2)</f>
        <v>0</v>
      </c>
      <c r="X29" s="183"/>
      <c r="Y29" s="183"/>
      <c r="Z29" s="183"/>
      <c r="AA29" s="183"/>
      <c r="AB29" s="183"/>
      <c r="AC29" s="183"/>
      <c r="AD29" s="183"/>
      <c r="AE29" s="183"/>
      <c r="AK29" s="182">
        <f>ROUND(AV94, 2)</f>
        <v>0</v>
      </c>
      <c r="AL29" s="183"/>
      <c r="AM29" s="183"/>
      <c r="AN29" s="183"/>
      <c r="AO29" s="183"/>
      <c r="AR29" s="29"/>
    </row>
    <row r="30" spans="2:71" s="2" customFormat="1" ht="14.45" customHeight="1">
      <c r="B30" s="29"/>
      <c r="F30" s="22" t="s">
        <v>37</v>
      </c>
      <c r="L30" s="184">
        <v>0.2</v>
      </c>
      <c r="M30" s="183"/>
      <c r="N30" s="183"/>
      <c r="O30" s="183"/>
      <c r="P30" s="183"/>
      <c r="W30" s="182">
        <f>ROUND(BA94, 2)</f>
        <v>0</v>
      </c>
      <c r="X30" s="183"/>
      <c r="Y30" s="183"/>
      <c r="Z30" s="183"/>
      <c r="AA30" s="183"/>
      <c r="AB30" s="183"/>
      <c r="AC30" s="183"/>
      <c r="AD30" s="183"/>
      <c r="AE30" s="183"/>
      <c r="AK30" s="182">
        <f>ROUND(AW94, 2)</f>
        <v>0</v>
      </c>
      <c r="AL30" s="183"/>
      <c r="AM30" s="183"/>
      <c r="AN30" s="183"/>
      <c r="AO30" s="183"/>
      <c r="AR30" s="29"/>
    </row>
    <row r="31" spans="2:71" s="2" customFormat="1" ht="14.45" hidden="1" customHeight="1">
      <c r="B31" s="29"/>
      <c r="F31" s="22" t="s">
        <v>38</v>
      </c>
      <c r="L31" s="184">
        <v>0.2</v>
      </c>
      <c r="M31" s="183"/>
      <c r="N31" s="183"/>
      <c r="O31" s="183"/>
      <c r="P31" s="183"/>
      <c r="W31" s="182">
        <f>ROUND(BB94, 2)</f>
        <v>0</v>
      </c>
      <c r="X31" s="183"/>
      <c r="Y31" s="183"/>
      <c r="Z31" s="183"/>
      <c r="AA31" s="183"/>
      <c r="AB31" s="183"/>
      <c r="AC31" s="183"/>
      <c r="AD31" s="183"/>
      <c r="AE31" s="183"/>
      <c r="AK31" s="182">
        <v>0</v>
      </c>
      <c r="AL31" s="183"/>
      <c r="AM31" s="183"/>
      <c r="AN31" s="183"/>
      <c r="AO31" s="183"/>
      <c r="AR31" s="29"/>
    </row>
    <row r="32" spans="2:71" s="2" customFormat="1" ht="14.45" hidden="1" customHeight="1">
      <c r="B32" s="29"/>
      <c r="F32" s="22" t="s">
        <v>39</v>
      </c>
      <c r="L32" s="184">
        <v>0.2</v>
      </c>
      <c r="M32" s="183"/>
      <c r="N32" s="183"/>
      <c r="O32" s="183"/>
      <c r="P32" s="183"/>
      <c r="W32" s="182">
        <f>ROUND(BC94, 2)</f>
        <v>0</v>
      </c>
      <c r="X32" s="183"/>
      <c r="Y32" s="183"/>
      <c r="Z32" s="183"/>
      <c r="AA32" s="183"/>
      <c r="AB32" s="183"/>
      <c r="AC32" s="183"/>
      <c r="AD32" s="183"/>
      <c r="AE32" s="183"/>
      <c r="AK32" s="182">
        <v>0</v>
      </c>
      <c r="AL32" s="183"/>
      <c r="AM32" s="183"/>
      <c r="AN32" s="183"/>
      <c r="AO32" s="183"/>
      <c r="AR32" s="29"/>
    </row>
    <row r="33" spans="2:44" s="2" customFormat="1" ht="14.45" hidden="1" customHeight="1">
      <c r="B33" s="29"/>
      <c r="F33" s="22" t="s">
        <v>40</v>
      </c>
      <c r="L33" s="184">
        <v>0</v>
      </c>
      <c r="M33" s="183"/>
      <c r="N33" s="183"/>
      <c r="O33" s="183"/>
      <c r="P33" s="183"/>
      <c r="W33" s="182">
        <f>ROUND(BD94, 2)</f>
        <v>0</v>
      </c>
      <c r="X33" s="183"/>
      <c r="Y33" s="183"/>
      <c r="Z33" s="183"/>
      <c r="AA33" s="183"/>
      <c r="AB33" s="183"/>
      <c r="AC33" s="183"/>
      <c r="AD33" s="183"/>
      <c r="AE33" s="183"/>
      <c r="AK33" s="182">
        <v>0</v>
      </c>
      <c r="AL33" s="183"/>
      <c r="AM33" s="183"/>
      <c r="AN33" s="183"/>
      <c r="AO33" s="183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41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42</v>
      </c>
      <c r="U35" s="32"/>
      <c r="V35" s="32"/>
      <c r="W35" s="32"/>
      <c r="X35" s="185" t="s">
        <v>43</v>
      </c>
      <c r="Y35" s="186"/>
      <c r="Z35" s="186"/>
      <c r="AA35" s="186"/>
      <c r="AB35" s="186"/>
      <c r="AC35" s="32"/>
      <c r="AD35" s="32"/>
      <c r="AE35" s="32"/>
      <c r="AF35" s="32"/>
      <c r="AG35" s="32"/>
      <c r="AH35" s="32"/>
      <c r="AI35" s="32"/>
      <c r="AJ35" s="32"/>
      <c r="AK35" s="187">
        <f>SUM(AK26:AK33)</f>
        <v>0</v>
      </c>
      <c r="AL35" s="186"/>
      <c r="AM35" s="186"/>
      <c r="AN35" s="186"/>
      <c r="AO35" s="188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44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45</v>
      </c>
      <c r="AI49" s="35"/>
      <c r="AJ49" s="35"/>
      <c r="AK49" s="35"/>
      <c r="AL49" s="35"/>
      <c r="AM49" s="35"/>
      <c r="AN49" s="35"/>
      <c r="AO49" s="35"/>
      <c r="AR49" s="25"/>
    </row>
    <row r="50" spans="2:44" ht="11.25">
      <c r="B50" s="16"/>
      <c r="AR50" s="16"/>
    </row>
    <row r="51" spans="2:44" ht="11.25">
      <c r="B51" s="16"/>
      <c r="AR51" s="16"/>
    </row>
    <row r="52" spans="2:44" ht="11.25">
      <c r="B52" s="16"/>
      <c r="AR52" s="16"/>
    </row>
    <row r="53" spans="2:44" ht="11.25">
      <c r="B53" s="16"/>
      <c r="AR53" s="16"/>
    </row>
    <row r="54" spans="2:44" ht="11.25">
      <c r="B54" s="16"/>
      <c r="AR54" s="16"/>
    </row>
    <row r="55" spans="2:44" ht="11.25">
      <c r="B55" s="16"/>
      <c r="AR55" s="16"/>
    </row>
    <row r="56" spans="2:44" ht="11.25">
      <c r="B56" s="16"/>
      <c r="AR56" s="16"/>
    </row>
    <row r="57" spans="2:44" ht="11.25">
      <c r="B57" s="16"/>
      <c r="AR57" s="16"/>
    </row>
    <row r="58" spans="2:44" ht="11.25">
      <c r="B58" s="16"/>
      <c r="AR58" s="16"/>
    </row>
    <row r="59" spans="2:44" ht="11.25">
      <c r="B59" s="16"/>
      <c r="AR59" s="16"/>
    </row>
    <row r="60" spans="2:44" s="1" customFormat="1" ht="12.75">
      <c r="B60" s="25"/>
      <c r="D60" s="36" t="s">
        <v>46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47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46</v>
      </c>
      <c r="AI60" s="27"/>
      <c r="AJ60" s="27"/>
      <c r="AK60" s="27"/>
      <c r="AL60" s="27"/>
      <c r="AM60" s="36" t="s">
        <v>47</v>
      </c>
      <c r="AN60" s="27"/>
      <c r="AO60" s="27"/>
      <c r="AR60" s="25"/>
    </row>
    <row r="61" spans="2:44" ht="11.25">
      <c r="B61" s="16"/>
      <c r="AR61" s="16"/>
    </row>
    <row r="62" spans="2:44" ht="11.25">
      <c r="B62" s="16"/>
      <c r="AR62" s="16"/>
    </row>
    <row r="63" spans="2:44" ht="11.25">
      <c r="B63" s="16"/>
      <c r="AR63" s="16"/>
    </row>
    <row r="64" spans="2:44" s="1" customFormat="1" ht="12.75">
      <c r="B64" s="25"/>
      <c r="D64" s="34" t="s">
        <v>48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49</v>
      </c>
      <c r="AI64" s="35"/>
      <c r="AJ64" s="35"/>
      <c r="AK64" s="35"/>
      <c r="AL64" s="35"/>
      <c r="AM64" s="35"/>
      <c r="AN64" s="35"/>
      <c r="AO64" s="35"/>
      <c r="AR64" s="25"/>
    </row>
    <row r="65" spans="2:44" ht="11.25">
      <c r="B65" s="16"/>
      <c r="AR65" s="16"/>
    </row>
    <row r="66" spans="2:44" ht="11.25">
      <c r="B66" s="16"/>
      <c r="AR66" s="16"/>
    </row>
    <row r="67" spans="2:44" ht="11.25">
      <c r="B67" s="16"/>
      <c r="AR67" s="16"/>
    </row>
    <row r="68" spans="2:44" ht="11.25">
      <c r="B68" s="16"/>
      <c r="AR68" s="16"/>
    </row>
    <row r="69" spans="2:44" ht="11.25">
      <c r="B69" s="16"/>
      <c r="AR69" s="16"/>
    </row>
    <row r="70" spans="2:44" ht="11.25">
      <c r="B70" s="16"/>
      <c r="AR70" s="16"/>
    </row>
    <row r="71" spans="2:44" ht="11.25">
      <c r="B71" s="16"/>
      <c r="AR71" s="16"/>
    </row>
    <row r="72" spans="2:44" ht="11.25">
      <c r="B72" s="16"/>
      <c r="AR72" s="16"/>
    </row>
    <row r="73" spans="2:44" ht="11.25">
      <c r="B73" s="16"/>
      <c r="AR73" s="16"/>
    </row>
    <row r="74" spans="2:44" ht="11.25">
      <c r="B74" s="16"/>
      <c r="AR74" s="16"/>
    </row>
    <row r="75" spans="2:44" s="1" customFormat="1" ht="12.75">
      <c r="B75" s="25"/>
      <c r="D75" s="36" t="s">
        <v>46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47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46</v>
      </c>
      <c r="AI75" s="27"/>
      <c r="AJ75" s="27"/>
      <c r="AK75" s="27"/>
      <c r="AL75" s="27"/>
      <c r="AM75" s="36" t="s">
        <v>47</v>
      </c>
      <c r="AN75" s="27"/>
      <c r="AO75" s="27"/>
      <c r="AR75" s="25"/>
    </row>
    <row r="76" spans="2:44" s="1" customFormat="1" ht="11.25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1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1" s="1" customFormat="1" ht="24.95" customHeight="1">
      <c r="B82" s="25"/>
      <c r="C82" s="17" t="s">
        <v>50</v>
      </c>
      <c r="AR82" s="25"/>
    </row>
    <row r="83" spans="1:91" s="1" customFormat="1" ht="6.95" customHeight="1">
      <c r="B83" s="25"/>
      <c r="AR83" s="25"/>
    </row>
    <row r="84" spans="1:91" s="3" customFormat="1" ht="12" customHeight="1">
      <c r="B84" s="41"/>
      <c r="C84" s="22" t="s">
        <v>10</v>
      </c>
      <c r="L84" s="3" t="str">
        <f>K5</f>
        <v>2020-08u</v>
      </c>
      <c r="AR84" s="41"/>
    </row>
    <row r="85" spans="1:91" s="4" customFormat="1" ht="36.950000000000003" customHeight="1">
      <c r="B85" s="42"/>
      <c r="C85" s="43" t="s">
        <v>12</v>
      </c>
      <c r="L85" s="190" t="str">
        <f>K6</f>
        <v>Odpočívadlo a nabíjacia stanica elektrobicyklov, cyklochodník</v>
      </c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R85" s="42"/>
    </row>
    <row r="86" spans="1:91" s="1" customFormat="1" ht="6.95" customHeight="1">
      <c r="B86" s="25"/>
      <c r="AR86" s="25"/>
    </row>
    <row r="87" spans="1:91" s="1" customFormat="1" ht="12" customHeight="1">
      <c r="B87" s="25"/>
      <c r="C87" s="22" t="s">
        <v>16</v>
      </c>
      <c r="L87" s="44" t="str">
        <f>IF(K8="","",K8)</f>
        <v>Viničky</v>
      </c>
      <c r="AI87" s="22" t="s">
        <v>18</v>
      </c>
      <c r="AM87" s="192" t="str">
        <f>IF(AN8= "","",AN8)</f>
        <v>15. 6. 2020</v>
      </c>
      <c r="AN87" s="192"/>
      <c r="AR87" s="25"/>
    </row>
    <row r="88" spans="1:91" s="1" customFormat="1" ht="6.95" customHeight="1">
      <c r="B88" s="25"/>
      <c r="AR88" s="25"/>
    </row>
    <row r="89" spans="1:91" s="1" customFormat="1" ht="15.2" customHeight="1">
      <c r="B89" s="25"/>
      <c r="C89" s="22" t="s">
        <v>20</v>
      </c>
      <c r="L89" s="3" t="str">
        <f>IF(E11= "","",E11)</f>
        <v>Obec Viničky</v>
      </c>
      <c r="AI89" s="22" t="s">
        <v>26</v>
      </c>
      <c r="AM89" s="162" t="str">
        <f>IF(E17="","",E17)</f>
        <v xml:space="preserve"> </v>
      </c>
      <c r="AN89" s="163"/>
      <c r="AO89" s="163"/>
      <c r="AP89" s="163"/>
      <c r="AR89" s="25"/>
      <c r="AS89" s="158" t="s">
        <v>51</v>
      </c>
      <c r="AT89" s="159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1" s="1" customFormat="1" ht="15.2" customHeight="1">
      <c r="B90" s="25"/>
      <c r="C90" s="22" t="s">
        <v>24</v>
      </c>
      <c r="L90" s="3" t="str">
        <f>IF(E14="","",E14)</f>
        <v xml:space="preserve"> </v>
      </c>
      <c r="AI90" s="22" t="s">
        <v>29</v>
      </c>
      <c r="AM90" s="162" t="str">
        <f>IF(E20="","",E20)</f>
        <v xml:space="preserve"> </v>
      </c>
      <c r="AN90" s="163"/>
      <c r="AO90" s="163"/>
      <c r="AP90" s="163"/>
      <c r="AR90" s="25"/>
      <c r="AS90" s="160"/>
      <c r="AT90" s="161"/>
      <c r="AU90" s="48"/>
      <c r="AV90" s="48"/>
      <c r="AW90" s="48"/>
      <c r="AX90" s="48"/>
      <c r="AY90" s="48"/>
      <c r="AZ90" s="48"/>
      <c r="BA90" s="48"/>
      <c r="BB90" s="48"/>
      <c r="BC90" s="48"/>
      <c r="BD90" s="49"/>
    </row>
    <row r="91" spans="1:91" s="1" customFormat="1" ht="10.9" customHeight="1">
      <c r="B91" s="25"/>
      <c r="AR91" s="25"/>
      <c r="AS91" s="160"/>
      <c r="AT91" s="161"/>
      <c r="AU91" s="48"/>
      <c r="AV91" s="48"/>
      <c r="AW91" s="48"/>
      <c r="AX91" s="48"/>
      <c r="AY91" s="48"/>
      <c r="AZ91" s="48"/>
      <c r="BA91" s="48"/>
      <c r="BB91" s="48"/>
      <c r="BC91" s="48"/>
      <c r="BD91" s="49"/>
    </row>
    <row r="92" spans="1:91" s="1" customFormat="1" ht="29.25" customHeight="1">
      <c r="B92" s="25"/>
      <c r="C92" s="189" t="s">
        <v>52</v>
      </c>
      <c r="D92" s="165"/>
      <c r="E92" s="165"/>
      <c r="F92" s="165"/>
      <c r="G92" s="165"/>
      <c r="H92" s="50"/>
      <c r="I92" s="164" t="s">
        <v>53</v>
      </c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93" t="s">
        <v>54</v>
      </c>
      <c r="AH92" s="165"/>
      <c r="AI92" s="165"/>
      <c r="AJ92" s="165"/>
      <c r="AK92" s="165"/>
      <c r="AL92" s="165"/>
      <c r="AM92" s="165"/>
      <c r="AN92" s="164" t="s">
        <v>55</v>
      </c>
      <c r="AO92" s="165"/>
      <c r="AP92" s="166"/>
      <c r="AQ92" s="51" t="s">
        <v>56</v>
      </c>
      <c r="AR92" s="25"/>
      <c r="AS92" s="52" t="s">
        <v>57</v>
      </c>
      <c r="AT92" s="53" t="s">
        <v>58</v>
      </c>
      <c r="AU92" s="53" t="s">
        <v>59</v>
      </c>
      <c r="AV92" s="53" t="s">
        <v>60</v>
      </c>
      <c r="AW92" s="53" t="s">
        <v>61</v>
      </c>
      <c r="AX92" s="53" t="s">
        <v>62</v>
      </c>
      <c r="AY92" s="53" t="s">
        <v>63</v>
      </c>
      <c r="AZ92" s="53" t="s">
        <v>64</v>
      </c>
      <c r="BA92" s="53" t="s">
        <v>65</v>
      </c>
      <c r="BB92" s="53" t="s">
        <v>66</v>
      </c>
      <c r="BC92" s="53" t="s">
        <v>67</v>
      </c>
      <c r="BD92" s="54" t="s">
        <v>68</v>
      </c>
    </row>
    <row r="93" spans="1:91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1" s="5" customFormat="1" ht="32.450000000000003" customHeight="1">
      <c r="B94" s="56"/>
      <c r="C94" s="57" t="s">
        <v>69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72">
        <f>ROUND(AG95,2)</f>
        <v>0</v>
      </c>
      <c r="AH94" s="172"/>
      <c r="AI94" s="172"/>
      <c r="AJ94" s="172"/>
      <c r="AK94" s="172"/>
      <c r="AL94" s="172"/>
      <c r="AM94" s="172"/>
      <c r="AN94" s="173">
        <f>SUM(AG94,AT94)</f>
        <v>0</v>
      </c>
      <c r="AO94" s="173"/>
      <c r="AP94" s="173"/>
      <c r="AQ94" s="60" t="s">
        <v>1</v>
      </c>
      <c r="AR94" s="56"/>
      <c r="AS94" s="61">
        <f>ROUND(AS95,2)</f>
        <v>0</v>
      </c>
      <c r="AT94" s="62">
        <f>ROUND(SUM(AV94:AW94),2)</f>
        <v>0</v>
      </c>
      <c r="AU94" s="63">
        <f>ROUND(AU95,5)</f>
        <v>402.45886999999999</v>
      </c>
      <c r="AV94" s="62">
        <f>ROUND(AZ94*L29,2)</f>
        <v>0</v>
      </c>
      <c r="AW94" s="62">
        <f>ROUND(BA94*L30,2)</f>
        <v>0</v>
      </c>
      <c r="AX94" s="62">
        <f>ROUND(BB94*L29,2)</f>
        <v>0</v>
      </c>
      <c r="AY94" s="62">
        <f>ROUND(BC94*L30,2)</f>
        <v>0</v>
      </c>
      <c r="AZ94" s="62">
        <f>ROUND(AZ95,2)</f>
        <v>0</v>
      </c>
      <c r="BA94" s="62">
        <f>ROUND(BA95,2)</f>
        <v>0</v>
      </c>
      <c r="BB94" s="62">
        <f>ROUND(BB95,2)</f>
        <v>0</v>
      </c>
      <c r="BC94" s="62">
        <f>ROUND(BC95,2)</f>
        <v>0</v>
      </c>
      <c r="BD94" s="64">
        <f>ROUND(BD95,2)</f>
        <v>0</v>
      </c>
      <c r="BS94" s="65" t="s">
        <v>70</v>
      </c>
      <c r="BT94" s="65" t="s">
        <v>71</v>
      </c>
      <c r="BU94" s="66" t="s">
        <v>72</v>
      </c>
      <c r="BV94" s="65" t="s">
        <v>73</v>
      </c>
      <c r="BW94" s="65" t="s">
        <v>4</v>
      </c>
      <c r="BX94" s="65" t="s">
        <v>74</v>
      </c>
      <c r="CL94" s="65" t="s">
        <v>1</v>
      </c>
    </row>
    <row r="95" spans="1:91" s="6" customFormat="1" ht="27" customHeight="1">
      <c r="B95" s="67"/>
      <c r="C95" s="68"/>
      <c r="D95" s="194" t="s">
        <v>75</v>
      </c>
      <c r="E95" s="194"/>
      <c r="F95" s="194"/>
      <c r="G95" s="194"/>
      <c r="H95" s="194"/>
      <c r="I95" s="69"/>
      <c r="J95" s="194" t="s">
        <v>76</v>
      </c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69">
        <f>ROUND(SUM(AG96:AG97),2)</f>
        <v>0</v>
      </c>
      <c r="AH95" s="168"/>
      <c r="AI95" s="168"/>
      <c r="AJ95" s="168"/>
      <c r="AK95" s="168"/>
      <c r="AL95" s="168"/>
      <c r="AM95" s="168"/>
      <c r="AN95" s="167">
        <f>SUM(AG95,AT95)</f>
        <v>0</v>
      </c>
      <c r="AO95" s="168"/>
      <c r="AP95" s="168"/>
      <c r="AQ95" s="70" t="s">
        <v>77</v>
      </c>
      <c r="AR95" s="67"/>
      <c r="AS95" s="71">
        <f>ROUND(SUM(AS96:AS97),2)</f>
        <v>0</v>
      </c>
      <c r="AT95" s="72">
        <f>ROUND(SUM(AV95:AW95),2)</f>
        <v>0</v>
      </c>
      <c r="AU95" s="73">
        <f>ROUND(SUM(AU96:AU97),5)</f>
        <v>402.45886999999999</v>
      </c>
      <c r="AV95" s="72">
        <f>ROUND(AZ95*L29,2)</f>
        <v>0</v>
      </c>
      <c r="AW95" s="72">
        <f>ROUND(BA95*L30,2)</f>
        <v>0</v>
      </c>
      <c r="AX95" s="72">
        <f>ROUND(BB95*L29,2)</f>
        <v>0</v>
      </c>
      <c r="AY95" s="72">
        <f>ROUND(BC95*L30,2)</f>
        <v>0</v>
      </c>
      <c r="AZ95" s="72">
        <f>ROUND(SUM(AZ96:AZ97),2)</f>
        <v>0</v>
      </c>
      <c r="BA95" s="72">
        <f>ROUND(SUM(BA96:BA97),2)</f>
        <v>0</v>
      </c>
      <c r="BB95" s="72">
        <f>ROUND(SUM(BB96:BB97),2)</f>
        <v>0</v>
      </c>
      <c r="BC95" s="72">
        <f>ROUND(SUM(BC96:BC97),2)</f>
        <v>0</v>
      </c>
      <c r="BD95" s="74">
        <f>ROUND(SUM(BD96:BD97),2)</f>
        <v>0</v>
      </c>
      <c r="BS95" s="75" t="s">
        <v>70</v>
      </c>
      <c r="BT95" s="75" t="s">
        <v>78</v>
      </c>
      <c r="BU95" s="75" t="s">
        <v>72</v>
      </c>
      <c r="BV95" s="75" t="s">
        <v>73</v>
      </c>
      <c r="BW95" s="75" t="s">
        <v>79</v>
      </c>
      <c r="BX95" s="75" t="s">
        <v>4</v>
      </c>
      <c r="CL95" s="75" t="s">
        <v>1</v>
      </c>
      <c r="CM95" s="75" t="s">
        <v>71</v>
      </c>
    </row>
    <row r="96" spans="1:91" s="3" customFormat="1" ht="25.5" customHeight="1">
      <c r="A96" s="76" t="s">
        <v>80</v>
      </c>
      <c r="B96" s="41"/>
      <c r="C96" s="9"/>
      <c r="D96" s="9"/>
      <c r="E96" s="195" t="s">
        <v>81</v>
      </c>
      <c r="F96" s="195"/>
      <c r="G96" s="195"/>
      <c r="H96" s="195"/>
      <c r="I96" s="195"/>
      <c r="J96" s="9"/>
      <c r="K96" s="195" t="s">
        <v>82</v>
      </c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70">
        <f>'01.1 - Stanovište pre ele...'!J32</f>
        <v>0</v>
      </c>
      <c r="AH96" s="171"/>
      <c r="AI96" s="171"/>
      <c r="AJ96" s="171"/>
      <c r="AK96" s="171"/>
      <c r="AL96" s="171"/>
      <c r="AM96" s="171"/>
      <c r="AN96" s="170">
        <f>SUM(AG96,AT96)</f>
        <v>0</v>
      </c>
      <c r="AO96" s="171"/>
      <c r="AP96" s="171"/>
      <c r="AQ96" s="77" t="s">
        <v>83</v>
      </c>
      <c r="AR96" s="41"/>
      <c r="AS96" s="78">
        <v>0</v>
      </c>
      <c r="AT96" s="79">
        <f>ROUND(SUM(AV96:AW96),2)</f>
        <v>0</v>
      </c>
      <c r="AU96" s="80">
        <f>'01.1 - Stanovište pre ele...'!P136</f>
        <v>261.94197800000001</v>
      </c>
      <c r="AV96" s="79">
        <f>'01.1 - Stanovište pre ele...'!J35</f>
        <v>0</v>
      </c>
      <c r="AW96" s="79">
        <f>'01.1 - Stanovište pre ele...'!J36</f>
        <v>0</v>
      </c>
      <c r="AX96" s="79">
        <f>'01.1 - Stanovište pre ele...'!J37</f>
        <v>0</v>
      </c>
      <c r="AY96" s="79">
        <f>'01.1 - Stanovište pre ele...'!J38</f>
        <v>0</v>
      </c>
      <c r="AZ96" s="79">
        <f>'01.1 - Stanovište pre ele...'!F35</f>
        <v>0</v>
      </c>
      <c r="BA96" s="79">
        <f>'01.1 - Stanovište pre ele...'!F36</f>
        <v>0</v>
      </c>
      <c r="BB96" s="79">
        <f>'01.1 - Stanovište pre ele...'!F37</f>
        <v>0</v>
      </c>
      <c r="BC96" s="79">
        <f>'01.1 - Stanovište pre ele...'!F38</f>
        <v>0</v>
      </c>
      <c r="BD96" s="81">
        <f>'01.1 - Stanovište pre ele...'!F39</f>
        <v>0</v>
      </c>
      <c r="BT96" s="20" t="s">
        <v>84</v>
      </c>
      <c r="BV96" s="20" t="s">
        <v>73</v>
      </c>
      <c r="BW96" s="20" t="s">
        <v>85</v>
      </c>
      <c r="BX96" s="20" t="s">
        <v>79</v>
      </c>
      <c r="CL96" s="20" t="s">
        <v>1</v>
      </c>
    </row>
    <row r="97" spans="1:90" s="3" customFormat="1" ht="16.5" customHeight="1">
      <c r="A97" s="76" t="s">
        <v>80</v>
      </c>
      <c r="B97" s="41"/>
      <c r="C97" s="9"/>
      <c r="D97" s="9"/>
      <c r="E97" s="195" t="s">
        <v>86</v>
      </c>
      <c r="F97" s="195"/>
      <c r="G97" s="195"/>
      <c r="H97" s="195"/>
      <c r="I97" s="195"/>
      <c r="J97" s="9"/>
      <c r="K97" s="195" t="s">
        <v>87</v>
      </c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70">
        <f>'01.2 - Odpočívadlo pre cy...'!J32</f>
        <v>0</v>
      </c>
      <c r="AH97" s="171"/>
      <c r="AI97" s="171"/>
      <c r="AJ97" s="171"/>
      <c r="AK97" s="171"/>
      <c r="AL97" s="171"/>
      <c r="AM97" s="171"/>
      <c r="AN97" s="170">
        <f>SUM(AG97,AT97)</f>
        <v>0</v>
      </c>
      <c r="AO97" s="171"/>
      <c r="AP97" s="171"/>
      <c r="AQ97" s="77" t="s">
        <v>83</v>
      </c>
      <c r="AR97" s="41"/>
      <c r="AS97" s="82">
        <v>0</v>
      </c>
      <c r="AT97" s="83">
        <f>ROUND(SUM(AV97:AW97),2)</f>
        <v>0</v>
      </c>
      <c r="AU97" s="84">
        <f>'01.2 - Odpočívadlo pre cy...'!P132</f>
        <v>140.51689199999998</v>
      </c>
      <c r="AV97" s="83">
        <f>'01.2 - Odpočívadlo pre cy...'!J35</f>
        <v>0</v>
      </c>
      <c r="AW97" s="83">
        <f>'01.2 - Odpočívadlo pre cy...'!J36</f>
        <v>0</v>
      </c>
      <c r="AX97" s="83">
        <f>'01.2 - Odpočívadlo pre cy...'!J37</f>
        <v>0</v>
      </c>
      <c r="AY97" s="83">
        <f>'01.2 - Odpočívadlo pre cy...'!J38</f>
        <v>0</v>
      </c>
      <c r="AZ97" s="83">
        <f>'01.2 - Odpočívadlo pre cy...'!F35</f>
        <v>0</v>
      </c>
      <c r="BA97" s="83">
        <f>'01.2 - Odpočívadlo pre cy...'!F36</f>
        <v>0</v>
      </c>
      <c r="BB97" s="83">
        <f>'01.2 - Odpočívadlo pre cy...'!F37</f>
        <v>0</v>
      </c>
      <c r="BC97" s="83">
        <f>'01.2 - Odpočívadlo pre cy...'!F38</f>
        <v>0</v>
      </c>
      <c r="BD97" s="85">
        <f>'01.2 - Odpočívadlo pre cy...'!F39</f>
        <v>0</v>
      </c>
      <c r="BT97" s="20" t="s">
        <v>84</v>
      </c>
      <c r="BV97" s="20" t="s">
        <v>73</v>
      </c>
      <c r="BW97" s="20" t="s">
        <v>88</v>
      </c>
      <c r="BX97" s="20" t="s">
        <v>79</v>
      </c>
      <c r="CL97" s="20" t="s">
        <v>1</v>
      </c>
    </row>
    <row r="98" spans="1:90" s="1" customFormat="1" ht="30" customHeight="1">
      <c r="B98" s="25"/>
      <c r="AR98" s="25"/>
    </row>
    <row r="99" spans="1:90" s="1" customFormat="1" ht="6.95" customHeight="1"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25"/>
    </row>
  </sheetData>
  <mergeCells count="48">
    <mergeCell ref="D95:H95"/>
    <mergeCell ref="J95:AF95"/>
    <mergeCell ref="E96:I96"/>
    <mergeCell ref="K96:AF96"/>
    <mergeCell ref="E97:I97"/>
    <mergeCell ref="K97:AF97"/>
    <mergeCell ref="X35:AB35"/>
    <mergeCell ref="AK35:AO35"/>
    <mergeCell ref="C92:G92"/>
    <mergeCell ref="L85:AO85"/>
    <mergeCell ref="AM87:AN87"/>
    <mergeCell ref="I92:AF92"/>
    <mergeCell ref="AG92:AM92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AN96:AP96"/>
    <mergeCell ref="AG96:AM96"/>
    <mergeCell ref="AN97:AP97"/>
    <mergeCell ref="AG97:AM97"/>
    <mergeCell ref="AG94:AM94"/>
    <mergeCell ref="AN94:AP94"/>
    <mergeCell ref="AS89:AT91"/>
    <mergeCell ref="AM89:AP89"/>
    <mergeCell ref="AM90:AP90"/>
    <mergeCell ref="AN92:AP92"/>
    <mergeCell ref="AN95:AP95"/>
    <mergeCell ref="AG95:AM95"/>
  </mergeCells>
  <hyperlinks>
    <hyperlink ref="A96" location="'01.1 - Stanovište pre ele...'!C2" display="/" xr:uid="{00000000-0004-0000-0000-000000000000}"/>
    <hyperlink ref="A97" location="'01.2 - Odpočívadlo pre cy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25"/>
  <sheetViews>
    <sheetView showGridLines="0" topLeftCell="A120" workbookViewId="0">
      <selection activeCell="I139" sqref="I139:I224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ht="11.25">
      <c r="A1" s="86"/>
    </row>
    <row r="2" spans="1:46" ht="36.950000000000003" customHeight="1">
      <c r="L2" s="177" t="s">
        <v>5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AT2" s="13" t="s">
        <v>85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71</v>
      </c>
    </row>
    <row r="4" spans="1:46" ht="24.95" customHeight="1">
      <c r="B4" s="16"/>
      <c r="D4" s="17" t="s">
        <v>89</v>
      </c>
      <c r="L4" s="16"/>
      <c r="M4" s="87" t="s">
        <v>9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12</v>
      </c>
      <c r="L6" s="16"/>
    </row>
    <row r="7" spans="1:46" ht="16.5" customHeight="1">
      <c r="B7" s="16"/>
      <c r="E7" s="196" t="str">
        <f>'Rekapitulácia stavby'!K6</f>
        <v>Odpočívadlo a nabíjacia stanica elektrobicyklov, cyklochodník</v>
      </c>
      <c r="F7" s="197"/>
      <c r="G7" s="197"/>
      <c r="H7" s="197"/>
      <c r="L7" s="16"/>
    </row>
    <row r="8" spans="1:46" ht="12" customHeight="1">
      <c r="B8" s="16"/>
      <c r="D8" s="22" t="s">
        <v>90</v>
      </c>
      <c r="L8" s="16"/>
    </row>
    <row r="9" spans="1:46" s="1" customFormat="1" ht="16.5" customHeight="1">
      <c r="B9" s="25"/>
      <c r="E9" s="196" t="s">
        <v>91</v>
      </c>
      <c r="F9" s="198"/>
      <c r="G9" s="198"/>
      <c r="H9" s="198"/>
      <c r="L9" s="25"/>
    </row>
    <row r="10" spans="1:46" s="1" customFormat="1" ht="12" customHeight="1">
      <c r="B10" s="25"/>
      <c r="D10" s="22" t="s">
        <v>92</v>
      </c>
      <c r="L10" s="25"/>
    </row>
    <row r="11" spans="1:46" s="1" customFormat="1" ht="36.950000000000003" customHeight="1">
      <c r="B11" s="25"/>
      <c r="E11" s="190" t="s">
        <v>93</v>
      </c>
      <c r="F11" s="198"/>
      <c r="G11" s="198"/>
      <c r="H11" s="198"/>
      <c r="L11" s="25"/>
    </row>
    <row r="12" spans="1:46" s="1" customFormat="1" ht="11.25">
      <c r="B12" s="25"/>
      <c r="L12" s="25"/>
    </row>
    <row r="13" spans="1:46" s="1" customFormat="1" ht="12" customHeight="1">
      <c r="B13" s="25"/>
      <c r="D13" s="22" t="s">
        <v>14</v>
      </c>
      <c r="F13" s="20" t="s">
        <v>1</v>
      </c>
      <c r="I13" s="22" t="s">
        <v>15</v>
      </c>
      <c r="J13" s="20" t="s">
        <v>1</v>
      </c>
      <c r="L13" s="25"/>
    </row>
    <row r="14" spans="1:46" s="1" customFormat="1" ht="12" customHeight="1">
      <c r="B14" s="25"/>
      <c r="D14" s="22" t="s">
        <v>16</v>
      </c>
      <c r="F14" s="20" t="s">
        <v>17</v>
      </c>
      <c r="I14" s="22" t="s">
        <v>18</v>
      </c>
      <c r="J14" s="45" t="str">
        <f>'Rekapitulácia stavby'!AN8</f>
        <v>15. 6. 2020</v>
      </c>
      <c r="L14" s="25"/>
    </row>
    <row r="15" spans="1:46" s="1" customFormat="1" ht="10.9" customHeight="1">
      <c r="B15" s="25"/>
      <c r="L15" s="25"/>
    </row>
    <row r="16" spans="1:46" s="1" customFormat="1" ht="12" customHeight="1">
      <c r="B16" s="25"/>
      <c r="D16" s="22" t="s">
        <v>20</v>
      </c>
      <c r="I16" s="22" t="s">
        <v>21</v>
      </c>
      <c r="J16" s="20" t="s">
        <v>1</v>
      </c>
      <c r="L16" s="25"/>
    </row>
    <row r="17" spans="2:12" s="1" customFormat="1" ht="18" customHeight="1">
      <c r="B17" s="25"/>
      <c r="E17" s="20" t="s">
        <v>22</v>
      </c>
      <c r="I17" s="22" t="s">
        <v>23</v>
      </c>
      <c r="J17" s="20" t="s">
        <v>1</v>
      </c>
      <c r="L17" s="25"/>
    </row>
    <row r="18" spans="2:12" s="1" customFormat="1" ht="6.95" customHeight="1">
      <c r="B18" s="25"/>
      <c r="L18" s="25"/>
    </row>
    <row r="19" spans="2:12" s="1" customFormat="1" ht="12" customHeight="1">
      <c r="B19" s="25"/>
      <c r="D19" s="22" t="s">
        <v>24</v>
      </c>
      <c r="I19" s="22" t="s">
        <v>21</v>
      </c>
      <c r="J19" s="20" t="str">
        <f>'Rekapitulácia stavby'!AN13</f>
        <v/>
      </c>
      <c r="L19" s="25"/>
    </row>
    <row r="20" spans="2:12" s="1" customFormat="1" ht="18" customHeight="1">
      <c r="B20" s="25"/>
      <c r="E20" s="174" t="str">
        <f>'Rekapitulácia stavby'!E14</f>
        <v xml:space="preserve"> </v>
      </c>
      <c r="F20" s="174"/>
      <c r="G20" s="174"/>
      <c r="H20" s="174"/>
      <c r="I20" s="22" t="s">
        <v>23</v>
      </c>
      <c r="J20" s="20" t="str">
        <f>'Rekapitulácia stavby'!AN14</f>
        <v/>
      </c>
      <c r="L20" s="25"/>
    </row>
    <row r="21" spans="2:12" s="1" customFormat="1" ht="6.95" customHeight="1">
      <c r="B21" s="25"/>
      <c r="L21" s="25"/>
    </row>
    <row r="22" spans="2:12" s="1" customFormat="1" ht="12" customHeight="1">
      <c r="B22" s="25"/>
      <c r="D22" s="22" t="s">
        <v>26</v>
      </c>
      <c r="I22" s="22" t="s">
        <v>21</v>
      </c>
      <c r="J22" s="20" t="str">
        <f>IF('Rekapitulácia stavby'!AN16="","",'Rekapitulácia stavby'!AN16)</f>
        <v/>
      </c>
      <c r="L22" s="25"/>
    </row>
    <row r="23" spans="2:12" s="1" customFormat="1" ht="18" customHeight="1">
      <c r="B23" s="25"/>
      <c r="E23" s="20" t="str">
        <f>IF('Rekapitulácia stavby'!E17="","",'Rekapitulácia stavby'!E17)</f>
        <v xml:space="preserve"> </v>
      </c>
      <c r="I23" s="22" t="s">
        <v>23</v>
      </c>
      <c r="J23" s="20" t="str">
        <f>IF('Rekapitulácia stavby'!AN17="","",'Rekapitulácia stavby'!AN17)</f>
        <v/>
      </c>
      <c r="L23" s="25"/>
    </row>
    <row r="24" spans="2:12" s="1" customFormat="1" ht="6.95" customHeight="1">
      <c r="B24" s="25"/>
      <c r="L24" s="25"/>
    </row>
    <row r="25" spans="2:12" s="1" customFormat="1" ht="12" customHeight="1">
      <c r="B25" s="25"/>
      <c r="D25" s="22" t="s">
        <v>29</v>
      </c>
      <c r="I25" s="22" t="s">
        <v>21</v>
      </c>
      <c r="J25" s="20" t="str">
        <f>IF('Rekapitulácia stavby'!AN19="","",'Rekapitulácia stavby'!AN19)</f>
        <v/>
      </c>
      <c r="L25" s="25"/>
    </row>
    <row r="26" spans="2:12" s="1" customFormat="1" ht="18" customHeight="1">
      <c r="B26" s="25"/>
      <c r="E26" s="20" t="str">
        <f>IF('Rekapitulácia stavby'!E20="","",'Rekapitulácia stavby'!E20)</f>
        <v xml:space="preserve"> </v>
      </c>
      <c r="I26" s="22" t="s">
        <v>23</v>
      </c>
      <c r="J26" s="20" t="str">
        <f>IF('Rekapitulácia stavby'!AN20="","",'Rekapitulácia stavby'!AN20)</f>
        <v/>
      </c>
      <c r="L26" s="25"/>
    </row>
    <row r="27" spans="2:12" s="1" customFormat="1" ht="6.95" customHeight="1">
      <c r="B27" s="25"/>
      <c r="L27" s="25"/>
    </row>
    <row r="28" spans="2:12" s="1" customFormat="1" ht="12" customHeight="1">
      <c r="B28" s="25"/>
      <c r="D28" s="22" t="s">
        <v>30</v>
      </c>
      <c r="L28" s="25"/>
    </row>
    <row r="29" spans="2:12" s="7" customFormat="1" ht="16.5" customHeight="1">
      <c r="B29" s="88"/>
      <c r="E29" s="178" t="s">
        <v>1</v>
      </c>
      <c r="F29" s="178"/>
      <c r="G29" s="178"/>
      <c r="H29" s="178"/>
      <c r="L29" s="88"/>
    </row>
    <row r="30" spans="2:12" s="1" customFormat="1" ht="6.95" customHeight="1">
      <c r="B30" s="25"/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25.35" customHeight="1">
      <c r="B32" s="25"/>
      <c r="D32" s="89" t="s">
        <v>31</v>
      </c>
      <c r="J32" s="59">
        <f>ROUND(J136, 2)</f>
        <v>0</v>
      </c>
      <c r="L32" s="25"/>
    </row>
    <row r="33" spans="2:12" s="1" customFormat="1" ht="6.95" customHeight="1">
      <c r="B33" s="25"/>
      <c r="D33" s="46"/>
      <c r="E33" s="46"/>
      <c r="F33" s="46"/>
      <c r="G33" s="46"/>
      <c r="H33" s="46"/>
      <c r="I33" s="46"/>
      <c r="J33" s="46"/>
      <c r="K33" s="46"/>
      <c r="L33" s="25"/>
    </row>
    <row r="34" spans="2:12" s="1" customFormat="1" ht="14.45" customHeight="1">
      <c r="B34" s="25"/>
      <c r="F34" s="28" t="s">
        <v>33</v>
      </c>
      <c r="I34" s="28" t="s">
        <v>32</v>
      </c>
      <c r="J34" s="28" t="s">
        <v>34</v>
      </c>
      <c r="L34" s="25"/>
    </row>
    <row r="35" spans="2:12" s="1" customFormat="1" ht="14.45" customHeight="1">
      <c r="B35" s="25"/>
      <c r="D35" s="90" t="s">
        <v>35</v>
      </c>
      <c r="E35" s="22" t="s">
        <v>36</v>
      </c>
      <c r="F35" s="91">
        <f>ROUND((SUM(BE136:BE224)),  2)</f>
        <v>0</v>
      </c>
      <c r="I35" s="92">
        <v>0.2</v>
      </c>
      <c r="J35" s="91">
        <f>ROUND(((SUM(BE136:BE224))*I35),  2)</f>
        <v>0</v>
      </c>
      <c r="L35" s="25"/>
    </row>
    <row r="36" spans="2:12" s="1" customFormat="1" ht="14.45" customHeight="1">
      <c r="B36" s="25"/>
      <c r="E36" s="22" t="s">
        <v>37</v>
      </c>
      <c r="F36" s="91">
        <f>ROUND((SUM(BF136:BF224)),  2)</f>
        <v>0</v>
      </c>
      <c r="I36" s="92">
        <v>0.2</v>
      </c>
      <c r="J36" s="91">
        <f>ROUND(((SUM(BF136:BF224))*I36),  2)</f>
        <v>0</v>
      </c>
      <c r="L36" s="25"/>
    </row>
    <row r="37" spans="2:12" s="1" customFormat="1" ht="14.45" hidden="1" customHeight="1">
      <c r="B37" s="25"/>
      <c r="E37" s="22" t="s">
        <v>38</v>
      </c>
      <c r="F37" s="91">
        <f>ROUND((SUM(BG136:BG224)),  2)</f>
        <v>0</v>
      </c>
      <c r="I37" s="92">
        <v>0.2</v>
      </c>
      <c r="J37" s="91">
        <f>0</f>
        <v>0</v>
      </c>
      <c r="L37" s="25"/>
    </row>
    <row r="38" spans="2:12" s="1" customFormat="1" ht="14.45" hidden="1" customHeight="1">
      <c r="B38" s="25"/>
      <c r="E38" s="22" t="s">
        <v>39</v>
      </c>
      <c r="F38" s="91">
        <f>ROUND((SUM(BH136:BH224)),  2)</f>
        <v>0</v>
      </c>
      <c r="I38" s="92">
        <v>0.2</v>
      </c>
      <c r="J38" s="91">
        <f>0</f>
        <v>0</v>
      </c>
      <c r="L38" s="25"/>
    </row>
    <row r="39" spans="2:12" s="1" customFormat="1" ht="14.45" hidden="1" customHeight="1">
      <c r="B39" s="25"/>
      <c r="E39" s="22" t="s">
        <v>40</v>
      </c>
      <c r="F39" s="91">
        <f>ROUND((SUM(BI136:BI224)),  2)</f>
        <v>0</v>
      </c>
      <c r="I39" s="92">
        <v>0</v>
      </c>
      <c r="J39" s="91">
        <f>0</f>
        <v>0</v>
      </c>
      <c r="L39" s="25"/>
    </row>
    <row r="40" spans="2:12" s="1" customFormat="1" ht="6.95" customHeight="1">
      <c r="B40" s="25"/>
      <c r="L40" s="25"/>
    </row>
    <row r="41" spans="2:12" s="1" customFormat="1" ht="25.35" customHeight="1">
      <c r="B41" s="25"/>
      <c r="C41" s="93"/>
      <c r="D41" s="94" t="s">
        <v>41</v>
      </c>
      <c r="E41" s="50"/>
      <c r="F41" s="50"/>
      <c r="G41" s="95" t="s">
        <v>42</v>
      </c>
      <c r="H41" s="96" t="s">
        <v>43</v>
      </c>
      <c r="I41" s="50"/>
      <c r="J41" s="97">
        <f>SUM(J32:J39)</f>
        <v>0</v>
      </c>
      <c r="K41" s="98"/>
      <c r="L41" s="25"/>
    </row>
    <row r="42" spans="2:12" s="1" customFormat="1" ht="14.45" customHeight="1">
      <c r="B42" s="25"/>
      <c r="L42" s="25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44</v>
      </c>
      <c r="E50" s="35"/>
      <c r="F50" s="35"/>
      <c r="G50" s="34" t="s">
        <v>45</v>
      </c>
      <c r="H50" s="35"/>
      <c r="I50" s="35"/>
      <c r="J50" s="35"/>
      <c r="K50" s="35"/>
      <c r="L50" s="25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5"/>
      <c r="D61" s="36" t="s">
        <v>46</v>
      </c>
      <c r="E61" s="27"/>
      <c r="F61" s="99" t="s">
        <v>47</v>
      </c>
      <c r="G61" s="36" t="s">
        <v>46</v>
      </c>
      <c r="H61" s="27"/>
      <c r="I61" s="27"/>
      <c r="J61" s="100" t="s">
        <v>47</v>
      </c>
      <c r="K61" s="27"/>
      <c r="L61" s="25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5"/>
      <c r="D65" s="34" t="s">
        <v>48</v>
      </c>
      <c r="E65" s="35"/>
      <c r="F65" s="35"/>
      <c r="G65" s="34" t="s">
        <v>49</v>
      </c>
      <c r="H65" s="35"/>
      <c r="I65" s="35"/>
      <c r="J65" s="35"/>
      <c r="K65" s="35"/>
      <c r="L65" s="25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5"/>
      <c r="D76" s="36" t="s">
        <v>46</v>
      </c>
      <c r="E76" s="27"/>
      <c r="F76" s="99" t="s">
        <v>47</v>
      </c>
      <c r="G76" s="36" t="s">
        <v>46</v>
      </c>
      <c r="H76" s="27"/>
      <c r="I76" s="27"/>
      <c r="J76" s="100" t="s">
        <v>47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12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12" s="1" customFormat="1" ht="24.95" customHeight="1">
      <c r="B82" s="25"/>
      <c r="C82" s="17" t="s">
        <v>94</v>
      </c>
      <c r="L82" s="25"/>
    </row>
    <row r="83" spans="2:12" s="1" customFormat="1" ht="6.95" customHeight="1">
      <c r="B83" s="25"/>
      <c r="L83" s="25"/>
    </row>
    <row r="84" spans="2:12" s="1" customFormat="1" ht="12" customHeight="1">
      <c r="B84" s="25"/>
      <c r="C84" s="22" t="s">
        <v>12</v>
      </c>
      <c r="L84" s="25"/>
    </row>
    <row r="85" spans="2:12" s="1" customFormat="1" ht="16.5" customHeight="1">
      <c r="B85" s="25"/>
      <c r="E85" s="196" t="str">
        <f>E7</f>
        <v>Odpočívadlo a nabíjacia stanica elektrobicyklov, cyklochodník</v>
      </c>
      <c r="F85" s="197"/>
      <c r="G85" s="197"/>
      <c r="H85" s="197"/>
      <c r="L85" s="25"/>
    </row>
    <row r="86" spans="2:12" ht="12" customHeight="1">
      <c r="B86" s="16"/>
      <c r="C86" s="22" t="s">
        <v>90</v>
      </c>
      <c r="L86" s="16"/>
    </row>
    <row r="87" spans="2:12" s="1" customFormat="1" ht="16.5" customHeight="1">
      <c r="B87" s="25"/>
      <c r="E87" s="196" t="s">
        <v>91</v>
      </c>
      <c r="F87" s="198"/>
      <c r="G87" s="198"/>
      <c r="H87" s="198"/>
      <c r="L87" s="25"/>
    </row>
    <row r="88" spans="2:12" s="1" customFormat="1" ht="12" customHeight="1">
      <c r="B88" s="25"/>
      <c r="C88" s="22" t="s">
        <v>92</v>
      </c>
      <c r="L88" s="25"/>
    </row>
    <row r="89" spans="2:12" s="1" customFormat="1" ht="16.5" customHeight="1">
      <c r="B89" s="25"/>
      <c r="E89" s="190" t="str">
        <f>E11</f>
        <v>01.1 - Stanovište pre elektrobicykle a požičovňa bicyklov</v>
      </c>
      <c r="F89" s="198"/>
      <c r="G89" s="198"/>
      <c r="H89" s="198"/>
      <c r="L89" s="25"/>
    </row>
    <row r="90" spans="2:12" s="1" customFormat="1" ht="6.95" customHeight="1">
      <c r="B90" s="25"/>
      <c r="L90" s="25"/>
    </row>
    <row r="91" spans="2:12" s="1" customFormat="1" ht="12" customHeight="1">
      <c r="B91" s="25"/>
      <c r="C91" s="22" t="s">
        <v>16</v>
      </c>
      <c r="F91" s="20" t="str">
        <f>F14</f>
        <v>Viničky</v>
      </c>
      <c r="I91" s="22" t="s">
        <v>18</v>
      </c>
      <c r="J91" s="45" t="str">
        <f>IF(J14="","",J14)</f>
        <v>15. 6. 2020</v>
      </c>
      <c r="L91" s="25"/>
    </row>
    <row r="92" spans="2:12" s="1" customFormat="1" ht="6.95" customHeight="1">
      <c r="B92" s="25"/>
      <c r="L92" s="25"/>
    </row>
    <row r="93" spans="2:12" s="1" customFormat="1" ht="15.2" customHeight="1">
      <c r="B93" s="25"/>
      <c r="C93" s="22" t="s">
        <v>20</v>
      </c>
      <c r="F93" s="20" t="str">
        <f>E17</f>
        <v>Obec Viničky</v>
      </c>
      <c r="I93" s="22" t="s">
        <v>26</v>
      </c>
      <c r="J93" s="23" t="str">
        <f>E23</f>
        <v xml:space="preserve"> </v>
      </c>
      <c r="L93" s="25"/>
    </row>
    <row r="94" spans="2:12" s="1" customFormat="1" ht="15.2" customHeight="1">
      <c r="B94" s="25"/>
      <c r="C94" s="22" t="s">
        <v>24</v>
      </c>
      <c r="F94" s="20" t="str">
        <f>IF(E20="","",E20)</f>
        <v xml:space="preserve"> </v>
      </c>
      <c r="I94" s="22" t="s">
        <v>29</v>
      </c>
      <c r="J94" s="23" t="str">
        <f>E26</f>
        <v xml:space="preserve"> </v>
      </c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1" t="s">
        <v>95</v>
      </c>
      <c r="D96" s="93"/>
      <c r="E96" s="93"/>
      <c r="F96" s="93"/>
      <c r="G96" s="93"/>
      <c r="H96" s="93"/>
      <c r="I96" s="93"/>
      <c r="J96" s="102" t="s">
        <v>96</v>
      </c>
      <c r="K96" s="93"/>
      <c r="L96" s="25"/>
    </row>
    <row r="97" spans="2:47" s="1" customFormat="1" ht="10.35" customHeight="1">
      <c r="B97" s="25"/>
      <c r="L97" s="25"/>
    </row>
    <row r="98" spans="2:47" s="1" customFormat="1" ht="22.9" customHeight="1">
      <c r="B98" s="25"/>
      <c r="C98" s="103" t="s">
        <v>97</v>
      </c>
      <c r="J98" s="59">
        <f>J136</f>
        <v>0</v>
      </c>
      <c r="L98" s="25"/>
      <c r="AU98" s="13" t="s">
        <v>98</v>
      </c>
    </row>
    <row r="99" spans="2:47" s="8" customFormat="1" ht="24.95" customHeight="1">
      <c r="B99" s="104"/>
      <c r="D99" s="105" t="s">
        <v>99</v>
      </c>
      <c r="E99" s="106"/>
      <c r="F99" s="106"/>
      <c r="G99" s="106"/>
      <c r="H99" s="106"/>
      <c r="I99" s="106"/>
      <c r="J99" s="107">
        <f>J137</f>
        <v>0</v>
      </c>
      <c r="L99" s="104"/>
    </row>
    <row r="100" spans="2:47" s="9" customFormat="1" ht="19.899999999999999" customHeight="1">
      <c r="B100" s="108"/>
      <c r="D100" s="109" t="s">
        <v>100</v>
      </c>
      <c r="E100" s="110"/>
      <c r="F100" s="110"/>
      <c r="G100" s="110"/>
      <c r="H100" s="110"/>
      <c r="I100" s="110"/>
      <c r="J100" s="111">
        <f>J138</f>
        <v>0</v>
      </c>
      <c r="L100" s="108"/>
    </row>
    <row r="101" spans="2:47" s="9" customFormat="1" ht="19.899999999999999" customHeight="1">
      <c r="B101" s="108"/>
      <c r="D101" s="109" t="s">
        <v>101</v>
      </c>
      <c r="E101" s="110"/>
      <c r="F101" s="110"/>
      <c r="G101" s="110"/>
      <c r="H101" s="110"/>
      <c r="I101" s="110"/>
      <c r="J101" s="111">
        <f>J149</f>
        <v>0</v>
      </c>
      <c r="L101" s="108"/>
    </row>
    <row r="102" spans="2:47" s="9" customFormat="1" ht="19.899999999999999" customHeight="1">
      <c r="B102" s="108"/>
      <c r="D102" s="109" t="s">
        <v>102</v>
      </c>
      <c r="E102" s="110"/>
      <c r="F102" s="110"/>
      <c r="G102" s="110"/>
      <c r="H102" s="110"/>
      <c r="I102" s="110"/>
      <c r="J102" s="111">
        <f>J156</f>
        <v>0</v>
      </c>
      <c r="L102" s="108"/>
    </row>
    <row r="103" spans="2:47" s="9" customFormat="1" ht="19.899999999999999" customHeight="1">
      <c r="B103" s="108"/>
      <c r="D103" s="109" t="s">
        <v>103</v>
      </c>
      <c r="E103" s="110"/>
      <c r="F103" s="110"/>
      <c r="G103" s="110"/>
      <c r="H103" s="110"/>
      <c r="I103" s="110"/>
      <c r="J103" s="111">
        <f>J158</f>
        <v>0</v>
      </c>
      <c r="L103" s="108"/>
    </row>
    <row r="104" spans="2:47" s="9" customFormat="1" ht="19.899999999999999" customHeight="1">
      <c r="B104" s="108"/>
      <c r="D104" s="109" t="s">
        <v>104</v>
      </c>
      <c r="E104" s="110"/>
      <c r="F104" s="110"/>
      <c r="G104" s="110"/>
      <c r="H104" s="110"/>
      <c r="I104" s="110"/>
      <c r="J104" s="111">
        <f>J165</f>
        <v>0</v>
      </c>
      <c r="L104" s="108"/>
    </row>
    <row r="105" spans="2:47" s="9" customFormat="1" ht="19.899999999999999" customHeight="1">
      <c r="B105" s="108"/>
      <c r="D105" s="109" t="s">
        <v>105</v>
      </c>
      <c r="E105" s="110"/>
      <c r="F105" s="110"/>
      <c r="G105" s="110"/>
      <c r="H105" s="110"/>
      <c r="I105" s="110"/>
      <c r="J105" s="111">
        <f>J173</f>
        <v>0</v>
      </c>
      <c r="L105" s="108"/>
    </row>
    <row r="106" spans="2:47" s="8" customFormat="1" ht="24.95" customHeight="1">
      <c r="B106" s="104"/>
      <c r="D106" s="105" t="s">
        <v>106</v>
      </c>
      <c r="E106" s="106"/>
      <c r="F106" s="106"/>
      <c r="G106" s="106"/>
      <c r="H106" s="106"/>
      <c r="I106" s="106"/>
      <c r="J106" s="107">
        <f>J175</f>
        <v>0</v>
      </c>
      <c r="L106" s="104"/>
    </row>
    <row r="107" spans="2:47" s="9" customFormat="1" ht="19.899999999999999" customHeight="1">
      <c r="B107" s="108"/>
      <c r="D107" s="109" t="s">
        <v>107</v>
      </c>
      <c r="E107" s="110"/>
      <c r="F107" s="110"/>
      <c r="G107" s="110"/>
      <c r="H107" s="110"/>
      <c r="I107" s="110"/>
      <c r="J107" s="111">
        <f>J176</f>
        <v>0</v>
      </c>
      <c r="L107" s="108"/>
    </row>
    <row r="108" spans="2:47" s="9" customFormat="1" ht="19.899999999999999" customHeight="1">
      <c r="B108" s="108"/>
      <c r="D108" s="109" t="s">
        <v>108</v>
      </c>
      <c r="E108" s="110"/>
      <c r="F108" s="110"/>
      <c r="G108" s="110"/>
      <c r="H108" s="110"/>
      <c r="I108" s="110"/>
      <c r="J108" s="111">
        <f>J179</f>
        <v>0</v>
      </c>
      <c r="L108" s="108"/>
    </row>
    <row r="109" spans="2:47" s="9" customFormat="1" ht="19.899999999999999" customHeight="1">
      <c r="B109" s="108"/>
      <c r="D109" s="109" t="s">
        <v>109</v>
      </c>
      <c r="E109" s="110"/>
      <c r="F109" s="110"/>
      <c r="G109" s="110"/>
      <c r="H109" s="110"/>
      <c r="I109" s="110"/>
      <c r="J109" s="111">
        <f>J183</f>
        <v>0</v>
      </c>
      <c r="L109" s="108"/>
    </row>
    <row r="110" spans="2:47" s="8" customFormat="1" ht="24.95" customHeight="1">
      <c r="B110" s="104"/>
      <c r="D110" s="105" t="s">
        <v>110</v>
      </c>
      <c r="E110" s="106"/>
      <c r="F110" s="106"/>
      <c r="G110" s="106"/>
      <c r="H110" s="106"/>
      <c r="I110" s="106"/>
      <c r="J110" s="107">
        <f>J186</f>
        <v>0</v>
      </c>
      <c r="L110" s="104"/>
    </row>
    <row r="111" spans="2:47" s="9" customFormat="1" ht="19.899999999999999" customHeight="1">
      <c r="B111" s="108"/>
      <c r="D111" s="109" t="s">
        <v>111</v>
      </c>
      <c r="E111" s="110"/>
      <c r="F111" s="110"/>
      <c r="G111" s="110"/>
      <c r="H111" s="110"/>
      <c r="I111" s="110"/>
      <c r="J111" s="111">
        <f>J187</f>
        <v>0</v>
      </c>
      <c r="L111" s="108"/>
    </row>
    <row r="112" spans="2:47" s="9" customFormat="1" ht="19.899999999999999" customHeight="1">
      <c r="B112" s="108"/>
      <c r="D112" s="109" t="s">
        <v>112</v>
      </c>
      <c r="E112" s="110"/>
      <c r="F112" s="110"/>
      <c r="G112" s="110"/>
      <c r="H112" s="110"/>
      <c r="I112" s="110"/>
      <c r="J112" s="111">
        <f>J211</f>
        <v>0</v>
      </c>
      <c r="L112" s="108"/>
    </row>
    <row r="113" spans="2:12" s="8" customFormat="1" ht="24.95" customHeight="1">
      <c r="B113" s="104"/>
      <c r="D113" s="105" t="s">
        <v>113</v>
      </c>
      <c r="E113" s="106"/>
      <c r="F113" s="106"/>
      <c r="G113" s="106"/>
      <c r="H113" s="106"/>
      <c r="I113" s="106"/>
      <c r="J113" s="107">
        <f>J218</f>
        <v>0</v>
      </c>
      <c r="L113" s="104"/>
    </row>
    <row r="114" spans="2:12" s="8" customFormat="1" ht="24.95" customHeight="1">
      <c r="B114" s="104"/>
      <c r="D114" s="105" t="s">
        <v>114</v>
      </c>
      <c r="E114" s="106"/>
      <c r="F114" s="106"/>
      <c r="G114" s="106"/>
      <c r="H114" s="106"/>
      <c r="I114" s="106"/>
      <c r="J114" s="107">
        <f>J221</f>
        <v>0</v>
      </c>
      <c r="L114" s="104"/>
    </row>
    <row r="115" spans="2:12" s="1" customFormat="1" ht="21.75" customHeight="1">
      <c r="B115" s="25"/>
      <c r="L115" s="25"/>
    </row>
    <row r="116" spans="2:12" s="1" customFormat="1" ht="6.95" customHeight="1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25"/>
    </row>
    <row r="120" spans="2:12" s="1" customFormat="1" ht="6.95" customHeight="1"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25"/>
    </row>
    <row r="121" spans="2:12" s="1" customFormat="1" ht="24.95" customHeight="1">
      <c r="B121" s="25"/>
      <c r="C121" s="17" t="s">
        <v>115</v>
      </c>
      <c r="L121" s="25"/>
    </row>
    <row r="122" spans="2:12" s="1" customFormat="1" ht="6.95" customHeight="1">
      <c r="B122" s="25"/>
      <c r="L122" s="25"/>
    </row>
    <row r="123" spans="2:12" s="1" customFormat="1" ht="12" customHeight="1">
      <c r="B123" s="25"/>
      <c r="C123" s="22" t="s">
        <v>12</v>
      </c>
      <c r="L123" s="25"/>
    </row>
    <row r="124" spans="2:12" s="1" customFormat="1" ht="16.5" customHeight="1">
      <c r="B124" s="25"/>
      <c r="E124" s="196" t="str">
        <f>E7</f>
        <v>Odpočívadlo a nabíjacia stanica elektrobicyklov, cyklochodník</v>
      </c>
      <c r="F124" s="197"/>
      <c r="G124" s="197"/>
      <c r="H124" s="197"/>
      <c r="L124" s="25"/>
    </row>
    <row r="125" spans="2:12" ht="12" customHeight="1">
      <c r="B125" s="16"/>
      <c r="C125" s="22" t="s">
        <v>90</v>
      </c>
      <c r="L125" s="16"/>
    </row>
    <row r="126" spans="2:12" s="1" customFormat="1" ht="16.5" customHeight="1">
      <c r="B126" s="25"/>
      <c r="E126" s="196" t="s">
        <v>91</v>
      </c>
      <c r="F126" s="198"/>
      <c r="G126" s="198"/>
      <c r="H126" s="198"/>
      <c r="L126" s="25"/>
    </row>
    <row r="127" spans="2:12" s="1" customFormat="1" ht="12" customHeight="1">
      <c r="B127" s="25"/>
      <c r="C127" s="22" t="s">
        <v>92</v>
      </c>
      <c r="L127" s="25"/>
    </row>
    <row r="128" spans="2:12" s="1" customFormat="1" ht="16.5" customHeight="1">
      <c r="B128" s="25"/>
      <c r="E128" s="190" t="str">
        <f>E11</f>
        <v>01.1 - Stanovište pre elektrobicykle a požičovňa bicyklov</v>
      </c>
      <c r="F128" s="198"/>
      <c r="G128" s="198"/>
      <c r="H128" s="198"/>
      <c r="L128" s="25"/>
    </row>
    <row r="129" spans="2:65" s="1" customFormat="1" ht="6.95" customHeight="1">
      <c r="B129" s="25"/>
      <c r="L129" s="25"/>
    </row>
    <row r="130" spans="2:65" s="1" customFormat="1" ht="12" customHeight="1">
      <c r="B130" s="25"/>
      <c r="C130" s="22" t="s">
        <v>16</v>
      </c>
      <c r="F130" s="20" t="str">
        <f>F14</f>
        <v>Viničky</v>
      </c>
      <c r="I130" s="22" t="s">
        <v>18</v>
      </c>
      <c r="J130" s="45" t="str">
        <f>IF(J14="","",J14)</f>
        <v>15. 6. 2020</v>
      </c>
      <c r="L130" s="25"/>
    </row>
    <row r="131" spans="2:65" s="1" customFormat="1" ht="6.95" customHeight="1">
      <c r="B131" s="25"/>
      <c r="L131" s="25"/>
    </row>
    <row r="132" spans="2:65" s="1" customFormat="1" ht="15.2" customHeight="1">
      <c r="B132" s="25"/>
      <c r="C132" s="22" t="s">
        <v>20</v>
      </c>
      <c r="F132" s="20" t="str">
        <f>E17</f>
        <v>Obec Viničky</v>
      </c>
      <c r="I132" s="22" t="s">
        <v>26</v>
      </c>
      <c r="J132" s="23" t="str">
        <f>E23</f>
        <v xml:space="preserve"> </v>
      </c>
      <c r="L132" s="25"/>
    </row>
    <row r="133" spans="2:65" s="1" customFormat="1" ht="15.2" customHeight="1">
      <c r="B133" s="25"/>
      <c r="C133" s="22" t="s">
        <v>24</v>
      </c>
      <c r="F133" s="20" t="str">
        <f>IF(E20="","",E20)</f>
        <v xml:space="preserve"> </v>
      </c>
      <c r="I133" s="22" t="s">
        <v>29</v>
      </c>
      <c r="J133" s="23" t="str">
        <f>E26</f>
        <v xml:space="preserve"> </v>
      </c>
      <c r="L133" s="25"/>
    </row>
    <row r="134" spans="2:65" s="1" customFormat="1" ht="10.35" customHeight="1">
      <c r="B134" s="25"/>
      <c r="L134" s="25"/>
    </row>
    <row r="135" spans="2:65" s="10" customFormat="1" ht="29.25" customHeight="1">
      <c r="B135" s="112"/>
      <c r="C135" s="113" t="s">
        <v>116</v>
      </c>
      <c r="D135" s="114" t="s">
        <v>56</v>
      </c>
      <c r="E135" s="114" t="s">
        <v>52</v>
      </c>
      <c r="F135" s="114" t="s">
        <v>53</v>
      </c>
      <c r="G135" s="114" t="s">
        <v>117</v>
      </c>
      <c r="H135" s="114" t="s">
        <v>118</v>
      </c>
      <c r="I135" s="114" t="s">
        <v>119</v>
      </c>
      <c r="J135" s="115" t="s">
        <v>96</v>
      </c>
      <c r="K135" s="116" t="s">
        <v>120</v>
      </c>
      <c r="L135" s="112"/>
      <c r="M135" s="52" t="s">
        <v>1</v>
      </c>
      <c r="N135" s="53" t="s">
        <v>35</v>
      </c>
      <c r="O135" s="53" t="s">
        <v>121</v>
      </c>
      <c r="P135" s="53" t="s">
        <v>122</v>
      </c>
      <c r="Q135" s="53" t="s">
        <v>123</v>
      </c>
      <c r="R135" s="53" t="s">
        <v>124</v>
      </c>
      <c r="S135" s="53" t="s">
        <v>125</v>
      </c>
      <c r="T135" s="54" t="s">
        <v>126</v>
      </c>
    </row>
    <row r="136" spans="2:65" s="1" customFormat="1" ht="22.9" customHeight="1">
      <c r="B136" s="25"/>
      <c r="C136" s="57" t="s">
        <v>97</v>
      </c>
      <c r="J136" s="117">
        <f>BK136</f>
        <v>0</v>
      </c>
      <c r="L136" s="25"/>
      <c r="M136" s="55"/>
      <c r="N136" s="46"/>
      <c r="O136" s="46"/>
      <c r="P136" s="118">
        <f>P137+P175+P186+P218+P221</f>
        <v>261.94197800000001</v>
      </c>
      <c r="Q136" s="46"/>
      <c r="R136" s="118">
        <f>R137+R175+R186+R218+R221</f>
        <v>41.072118969999998</v>
      </c>
      <c r="S136" s="46"/>
      <c r="T136" s="119">
        <f>T137+T175+T186+T218+T221</f>
        <v>14.8215</v>
      </c>
      <c r="AT136" s="13" t="s">
        <v>70</v>
      </c>
      <c r="AU136" s="13" t="s">
        <v>98</v>
      </c>
      <c r="BK136" s="120">
        <f>BK137+BK175+BK186+BK218+BK221</f>
        <v>0</v>
      </c>
    </row>
    <row r="137" spans="2:65" s="11" customFormat="1" ht="25.9" customHeight="1">
      <c r="B137" s="121"/>
      <c r="D137" s="122" t="s">
        <v>70</v>
      </c>
      <c r="E137" s="123" t="s">
        <v>127</v>
      </c>
      <c r="F137" s="123" t="s">
        <v>128</v>
      </c>
      <c r="J137" s="124">
        <f>BK137</f>
        <v>0</v>
      </c>
      <c r="L137" s="121"/>
      <c r="M137" s="125"/>
      <c r="N137" s="126"/>
      <c r="O137" s="126"/>
      <c r="P137" s="127">
        <f>P138+P149+P156+P158+P165+P173</f>
        <v>133.728025</v>
      </c>
      <c r="Q137" s="126"/>
      <c r="R137" s="127">
        <f>R138+R149+R156+R158+R165+R173</f>
        <v>39.44554033</v>
      </c>
      <c r="S137" s="126"/>
      <c r="T137" s="128">
        <f>T138+T149+T156+T158+T165+T173</f>
        <v>14.8215</v>
      </c>
      <c r="AR137" s="122" t="s">
        <v>78</v>
      </c>
      <c r="AT137" s="129" t="s">
        <v>70</v>
      </c>
      <c r="AU137" s="129" t="s">
        <v>71</v>
      </c>
      <c r="AY137" s="122" t="s">
        <v>129</v>
      </c>
      <c r="BK137" s="130">
        <f>BK138+BK149+BK156+BK158+BK165+BK173</f>
        <v>0</v>
      </c>
    </row>
    <row r="138" spans="2:65" s="11" customFormat="1" ht="22.9" customHeight="1">
      <c r="B138" s="121"/>
      <c r="D138" s="122" t="s">
        <v>70</v>
      </c>
      <c r="E138" s="131" t="s">
        <v>78</v>
      </c>
      <c r="F138" s="131" t="s">
        <v>130</v>
      </c>
      <c r="J138" s="132">
        <f>BK138</f>
        <v>0</v>
      </c>
      <c r="L138" s="121"/>
      <c r="M138" s="125"/>
      <c r="N138" s="126"/>
      <c r="O138" s="126"/>
      <c r="P138" s="127">
        <f>SUM(P139:P148)</f>
        <v>59.117651000000002</v>
      </c>
      <c r="Q138" s="126"/>
      <c r="R138" s="127">
        <f>SUM(R139:R148)</f>
        <v>0</v>
      </c>
      <c r="S138" s="126"/>
      <c r="T138" s="128">
        <f>SUM(T139:T148)</f>
        <v>14.8215</v>
      </c>
      <c r="AR138" s="122" t="s">
        <v>78</v>
      </c>
      <c r="AT138" s="129" t="s">
        <v>70</v>
      </c>
      <c r="AU138" s="129" t="s">
        <v>78</v>
      </c>
      <c r="AY138" s="122" t="s">
        <v>129</v>
      </c>
      <c r="BK138" s="130">
        <f>SUM(BK139:BK148)</f>
        <v>0</v>
      </c>
    </row>
    <row r="139" spans="2:65" s="1" customFormat="1" ht="24" customHeight="1">
      <c r="B139" s="133"/>
      <c r="C139" s="134" t="s">
        <v>78</v>
      </c>
      <c r="D139" s="134" t="s">
        <v>131</v>
      </c>
      <c r="E139" s="135" t="s">
        <v>132</v>
      </c>
      <c r="F139" s="136" t="s">
        <v>133</v>
      </c>
      <c r="G139" s="137" t="s">
        <v>134</v>
      </c>
      <c r="H139" s="138">
        <v>20.5</v>
      </c>
      <c r="I139" s="138"/>
      <c r="J139" s="138">
        <f t="shared" ref="J139:J148" si="0">ROUND(I139*H139,3)</f>
        <v>0</v>
      </c>
      <c r="K139" s="136" t="s">
        <v>135</v>
      </c>
      <c r="L139" s="25"/>
      <c r="M139" s="139" t="s">
        <v>1</v>
      </c>
      <c r="N139" s="140" t="s">
        <v>37</v>
      </c>
      <c r="O139" s="141">
        <v>0.19</v>
      </c>
      <c r="P139" s="141">
        <f t="shared" ref="P139:P148" si="1">O139*H139</f>
        <v>3.895</v>
      </c>
      <c r="Q139" s="141">
        <v>0</v>
      </c>
      <c r="R139" s="141">
        <f t="shared" ref="R139:R148" si="2">Q139*H139</f>
        <v>0</v>
      </c>
      <c r="S139" s="141">
        <v>9.8000000000000004E-2</v>
      </c>
      <c r="T139" s="142">
        <f t="shared" ref="T139:T148" si="3">S139*H139</f>
        <v>2.0089999999999999</v>
      </c>
      <c r="AR139" s="143" t="s">
        <v>136</v>
      </c>
      <c r="AT139" s="143" t="s">
        <v>131</v>
      </c>
      <c r="AU139" s="143" t="s">
        <v>84</v>
      </c>
      <c r="AY139" s="13" t="s">
        <v>129</v>
      </c>
      <c r="BE139" s="144">
        <f t="shared" ref="BE139:BE148" si="4">IF(N139="základná",J139,0)</f>
        <v>0</v>
      </c>
      <c r="BF139" s="144">
        <f t="shared" ref="BF139:BF148" si="5">IF(N139="znížená",J139,0)</f>
        <v>0</v>
      </c>
      <c r="BG139" s="144">
        <f t="shared" ref="BG139:BG148" si="6">IF(N139="zákl. prenesená",J139,0)</f>
        <v>0</v>
      </c>
      <c r="BH139" s="144">
        <f t="shared" ref="BH139:BH148" si="7">IF(N139="zníž. prenesená",J139,0)</f>
        <v>0</v>
      </c>
      <c r="BI139" s="144">
        <f t="shared" ref="BI139:BI148" si="8">IF(N139="nulová",J139,0)</f>
        <v>0</v>
      </c>
      <c r="BJ139" s="13" t="s">
        <v>84</v>
      </c>
      <c r="BK139" s="145">
        <f t="shared" ref="BK139:BK148" si="9">ROUND(I139*H139,3)</f>
        <v>0</v>
      </c>
      <c r="BL139" s="13" t="s">
        <v>136</v>
      </c>
      <c r="BM139" s="143" t="s">
        <v>137</v>
      </c>
    </row>
    <row r="140" spans="2:65" s="1" customFormat="1" ht="24" customHeight="1">
      <c r="B140" s="133"/>
      <c r="C140" s="134" t="s">
        <v>84</v>
      </c>
      <c r="D140" s="134" t="s">
        <v>131</v>
      </c>
      <c r="E140" s="135" t="s">
        <v>138</v>
      </c>
      <c r="F140" s="136" t="s">
        <v>139</v>
      </c>
      <c r="G140" s="137" t="s">
        <v>134</v>
      </c>
      <c r="H140" s="138">
        <v>20.5</v>
      </c>
      <c r="I140" s="138"/>
      <c r="J140" s="138">
        <f t="shared" si="0"/>
        <v>0</v>
      </c>
      <c r="K140" s="136" t="s">
        <v>135</v>
      </c>
      <c r="L140" s="25"/>
      <c r="M140" s="139" t="s">
        <v>1</v>
      </c>
      <c r="N140" s="140" t="s">
        <v>37</v>
      </c>
      <c r="O140" s="141">
        <v>1.0049999999999999</v>
      </c>
      <c r="P140" s="141">
        <f t="shared" si="1"/>
        <v>20.602499999999999</v>
      </c>
      <c r="Q140" s="141">
        <v>0</v>
      </c>
      <c r="R140" s="141">
        <f t="shared" si="2"/>
        <v>0</v>
      </c>
      <c r="S140" s="141">
        <v>0.4</v>
      </c>
      <c r="T140" s="142">
        <f t="shared" si="3"/>
        <v>8.2000000000000011</v>
      </c>
      <c r="AR140" s="143" t="s">
        <v>136</v>
      </c>
      <c r="AT140" s="143" t="s">
        <v>131</v>
      </c>
      <c r="AU140" s="143" t="s">
        <v>84</v>
      </c>
      <c r="AY140" s="13" t="s">
        <v>129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13" t="s">
        <v>84</v>
      </c>
      <c r="BK140" s="145">
        <f t="shared" si="9"/>
        <v>0</v>
      </c>
      <c r="BL140" s="13" t="s">
        <v>136</v>
      </c>
      <c r="BM140" s="143" t="s">
        <v>140</v>
      </c>
    </row>
    <row r="141" spans="2:65" s="1" customFormat="1" ht="24" customHeight="1">
      <c r="B141" s="133"/>
      <c r="C141" s="134" t="s">
        <v>141</v>
      </c>
      <c r="D141" s="134" t="s">
        <v>131</v>
      </c>
      <c r="E141" s="135" t="s">
        <v>142</v>
      </c>
      <c r="F141" s="136" t="s">
        <v>143</v>
      </c>
      <c r="G141" s="137" t="s">
        <v>134</v>
      </c>
      <c r="H141" s="138">
        <v>20.5</v>
      </c>
      <c r="I141" s="138"/>
      <c r="J141" s="138">
        <f t="shared" si="0"/>
        <v>0</v>
      </c>
      <c r="K141" s="136" t="s">
        <v>135</v>
      </c>
      <c r="L141" s="25"/>
      <c r="M141" s="139" t="s">
        <v>1</v>
      </c>
      <c r="N141" s="140" t="s">
        <v>37</v>
      </c>
      <c r="O141" s="141">
        <v>1.169</v>
      </c>
      <c r="P141" s="141">
        <f t="shared" si="1"/>
        <v>23.964500000000001</v>
      </c>
      <c r="Q141" s="141">
        <v>0</v>
      </c>
      <c r="R141" s="141">
        <f t="shared" si="2"/>
        <v>0</v>
      </c>
      <c r="S141" s="141">
        <v>0.22500000000000001</v>
      </c>
      <c r="T141" s="142">
        <f t="shared" si="3"/>
        <v>4.6124999999999998</v>
      </c>
      <c r="AR141" s="143" t="s">
        <v>136</v>
      </c>
      <c r="AT141" s="143" t="s">
        <v>131</v>
      </c>
      <c r="AU141" s="143" t="s">
        <v>84</v>
      </c>
      <c r="AY141" s="13" t="s">
        <v>129</v>
      </c>
      <c r="BE141" s="144">
        <f t="shared" si="4"/>
        <v>0</v>
      </c>
      <c r="BF141" s="144">
        <f t="shared" si="5"/>
        <v>0</v>
      </c>
      <c r="BG141" s="144">
        <f t="shared" si="6"/>
        <v>0</v>
      </c>
      <c r="BH141" s="144">
        <f t="shared" si="7"/>
        <v>0</v>
      </c>
      <c r="BI141" s="144">
        <f t="shared" si="8"/>
        <v>0</v>
      </c>
      <c r="BJ141" s="13" t="s">
        <v>84</v>
      </c>
      <c r="BK141" s="145">
        <f t="shared" si="9"/>
        <v>0</v>
      </c>
      <c r="BL141" s="13" t="s">
        <v>136</v>
      </c>
      <c r="BM141" s="143" t="s">
        <v>144</v>
      </c>
    </row>
    <row r="142" spans="2:65" s="1" customFormat="1" ht="24" customHeight="1">
      <c r="B142" s="133"/>
      <c r="C142" s="134" t="s">
        <v>136</v>
      </c>
      <c r="D142" s="134" t="s">
        <v>131</v>
      </c>
      <c r="E142" s="135" t="s">
        <v>145</v>
      </c>
      <c r="F142" s="136" t="s">
        <v>146</v>
      </c>
      <c r="G142" s="137" t="s">
        <v>147</v>
      </c>
      <c r="H142" s="138">
        <v>2.1150000000000002</v>
      </c>
      <c r="I142" s="138"/>
      <c r="J142" s="138">
        <f t="shared" si="0"/>
        <v>0</v>
      </c>
      <c r="K142" s="136" t="s">
        <v>135</v>
      </c>
      <c r="L142" s="25"/>
      <c r="M142" s="139" t="s">
        <v>1</v>
      </c>
      <c r="N142" s="140" t="s">
        <v>37</v>
      </c>
      <c r="O142" s="141">
        <v>0.46</v>
      </c>
      <c r="P142" s="141">
        <f t="shared" si="1"/>
        <v>0.9729000000000001</v>
      </c>
      <c r="Q142" s="141">
        <v>0</v>
      </c>
      <c r="R142" s="141">
        <f t="shared" si="2"/>
        <v>0</v>
      </c>
      <c r="S142" s="141">
        <v>0</v>
      </c>
      <c r="T142" s="142">
        <f t="shared" si="3"/>
        <v>0</v>
      </c>
      <c r="AR142" s="143" t="s">
        <v>136</v>
      </c>
      <c r="AT142" s="143" t="s">
        <v>131</v>
      </c>
      <c r="AU142" s="143" t="s">
        <v>84</v>
      </c>
      <c r="AY142" s="13" t="s">
        <v>129</v>
      </c>
      <c r="BE142" s="144">
        <f t="shared" si="4"/>
        <v>0</v>
      </c>
      <c r="BF142" s="144">
        <f t="shared" si="5"/>
        <v>0</v>
      </c>
      <c r="BG142" s="144">
        <f t="shared" si="6"/>
        <v>0</v>
      </c>
      <c r="BH142" s="144">
        <f t="shared" si="7"/>
        <v>0</v>
      </c>
      <c r="BI142" s="144">
        <f t="shared" si="8"/>
        <v>0</v>
      </c>
      <c r="BJ142" s="13" t="s">
        <v>84</v>
      </c>
      <c r="BK142" s="145">
        <f t="shared" si="9"/>
        <v>0</v>
      </c>
      <c r="BL142" s="13" t="s">
        <v>136</v>
      </c>
      <c r="BM142" s="143" t="s">
        <v>148</v>
      </c>
    </row>
    <row r="143" spans="2:65" s="1" customFormat="1" ht="24" customHeight="1">
      <c r="B143" s="133"/>
      <c r="C143" s="134" t="s">
        <v>149</v>
      </c>
      <c r="D143" s="134" t="s">
        <v>131</v>
      </c>
      <c r="E143" s="135" t="s">
        <v>150</v>
      </c>
      <c r="F143" s="136" t="s">
        <v>151</v>
      </c>
      <c r="G143" s="137" t="s">
        <v>147</v>
      </c>
      <c r="H143" s="138">
        <v>0.63500000000000001</v>
      </c>
      <c r="I143" s="138"/>
      <c r="J143" s="138">
        <f t="shared" si="0"/>
        <v>0</v>
      </c>
      <c r="K143" s="136" t="s">
        <v>135</v>
      </c>
      <c r="L143" s="25"/>
      <c r="M143" s="139" t="s">
        <v>1</v>
      </c>
      <c r="N143" s="140" t="s">
        <v>37</v>
      </c>
      <c r="O143" s="141">
        <v>5.6000000000000001E-2</v>
      </c>
      <c r="P143" s="141">
        <f t="shared" si="1"/>
        <v>3.5560000000000001E-2</v>
      </c>
      <c r="Q143" s="141">
        <v>0</v>
      </c>
      <c r="R143" s="141">
        <f t="shared" si="2"/>
        <v>0</v>
      </c>
      <c r="S143" s="141">
        <v>0</v>
      </c>
      <c r="T143" s="142">
        <f t="shared" si="3"/>
        <v>0</v>
      </c>
      <c r="AR143" s="143" t="s">
        <v>136</v>
      </c>
      <c r="AT143" s="143" t="s">
        <v>131</v>
      </c>
      <c r="AU143" s="143" t="s">
        <v>84</v>
      </c>
      <c r="AY143" s="13" t="s">
        <v>129</v>
      </c>
      <c r="BE143" s="144">
        <f t="shared" si="4"/>
        <v>0</v>
      </c>
      <c r="BF143" s="144">
        <f t="shared" si="5"/>
        <v>0</v>
      </c>
      <c r="BG143" s="144">
        <f t="shared" si="6"/>
        <v>0</v>
      </c>
      <c r="BH143" s="144">
        <f t="shared" si="7"/>
        <v>0</v>
      </c>
      <c r="BI143" s="144">
        <f t="shared" si="8"/>
        <v>0</v>
      </c>
      <c r="BJ143" s="13" t="s">
        <v>84</v>
      </c>
      <c r="BK143" s="145">
        <f t="shared" si="9"/>
        <v>0</v>
      </c>
      <c r="BL143" s="13" t="s">
        <v>136</v>
      </c>
      <c r="BM143" s="143" t="s">
        <v>152</v>
      </c>
    </row>
    <row r="144" spans="2:65" s="1" customFormat="1" ht="24" customHeight="1">
      <c r="B144" s="133"/>
      <c r="C144" s="134" t="s">
        <v>153</v>
      </c>
      <c r="D144" s="134" t="s">
        <v>131</v>
      </c>
      <c r="E144" s="135" t="s">
        <v>154</v>
      </c>
      <c r="F144" s="136" t="s">
        <v>155</v>
      </c>
      <c r="G144" s="137" t="s">
        <v>147</v>
      </c>
      <c r="H144" s="138">
        <v>2.048</v>
      </c>
      <c r="I144" s="138"/>
      <c r="J144" s="138">
        <f t="shared" si="0"/>
        <v>0</v>
      </c>
      <c r="K144" s="136" t="s">
        <v>135</v>
      </c>
      <c r="L144" s="25"/>
      <c r="M144" s="139" t="s">
        <v>1</v>
      </c>
      <c r="N144" s="140" t="s">
        <v>37</v>
      </c>
      <c r="O144" s="141">
        <v>3.1739999999999999</v>
      </c>
      <c r="P144" s="141">
        <f t="shared" si="1"/>
        <v>6.5003520000000004</v>
      </c>
      <c r="Q144" s="141">
        <v>0</v>
      </c>
      <c r="R144" s="141">
        <f t="shared" si="2"/>
        <v>0</v>
      </c>
      <c r="S144" s="141">
        <v>0</v>
      </c>
      <c r="T144" s="142">
        <f t="shared" si="3"/>
        <v>0</v>
      </c>
      <c r="AR144" s="143" t="s">
        <v>136</v>
      </c>
      <c r="AT144" s="143" t="s">
        <v>131</v>
      </c>
      <c r="AU144" s="143" t="s">
        <v>84</v>
      </c>
      <c r="AY144" s="13" t="s">
        <v>129</v>
      </c>
      <c r="BE144" s="144">
        <f t="shared" si="4"/>
        <v>0</v>
      </c>
      <c r="BF144" s="144">
        <f t="shared" si="5"/>
        <v>0</v>
      </c>
      <c r="BG144" s="144">
        <f t="shared" si="6"/>
        <v>0</v>
      </c>
      <c r="BH144" s="144">
        <f t="shared" si="7"/>
        <v>0</v>
      </c>
      <c r="BI144" s="144">
        <f t="shared" si="8"/>
        <v>0</v>
      </c>
      <c r="BJ144" s="13" t="s">
        <v>84</v>
      </c>
      <c r="BK144" s="145">
        <f t="shared" si="9"/>
        <v>0</v>
      </c>
      <c r="BL144" s="13" t="s">
        <v>136</v>
      </c>
      <c r="BM144" s="143" t="s">
        <v>156</v>
      </c>
    </row>
    <row r="145" spans="2:65" s="1" customFormat="1" ht="24" customHeight="1">
      <c r="B145" s="133"/>
      <c r="C145" s="134" t="s">
        <v>157</v>
      </c>
      <c r="D145" s="134" t="s">
        <v>131</v>
      </c>
      <c r="E145" s="135" t="s">
        <v>158</v>
      </c>
      <c r="F145" s="136" t="s">
        <v>159</v>
      </c>
      <c r="G145" s="137" t="s">
        <v>147</v>
      </c>
      <c r="H145" s="138">
        <v>4.1630000000000003</v>
      </c>
      <c r="I145" s="138"/>
      <c r="J145" s="138">
        <f t="shared" si="0"/>
        <v>0</v>
      </c>
      <c r="K145" s="136" t="s">
        <v>135</v>
      </c>
      <c r="L145" s="25"/>
      <c r="M145" s="139" t="s">
        <v>1</v>
      </c>
      <c r="N145" s="140" t="s">
        <v>37</v>
      </c>
      <c r="O145" s="141">
        <v>2.7E-2</v>
      </c>
      <c r="P145" s="141">
        <f t="shared" si="1"/>
        <v>0.112401</v>
      </c>
      <c r="Q145" s="141">
        <v>0</v>
      </c>
      <c r="R145" s="141">
        <f t="shared" si="2"/>
        <v>0</v>
      </c>
      <c r="S145" s="141">
        <v>0</v>
      </c>
      <c r="T145" s="142">
        <f t="shared" si="3"/>
        <v>0</v>
      </c>
      <c r="AR145" s="143" t="s">
        <v>136</v>
      </c>
      <c r="AT145" s="143" t="s">
        <v>131</v>
      </c>
      <c r="AU145" s="143" t="s">
        <v>84</v>
      </c>
      <c r="AY145" s="13" t="s">
        <v>129</v>
      </c>
      <c r="BE145" s="144">
        <f t="shared" si="4"/>
        <v>0</v>
      </c>
      <c r="BF145" s="144">
        <f t="shared" si="5"/>
        <v>0</v>
      </c>
      <c r="BG145" s="144">
        <f t="shared" si="6"/>
        <v>0</v>
      </c>
      <c r="BH145" s="144">
        <f t="shared" si="7"/>
        <v>0</v>
      </c>
      <c r="BI145" s="144">
        <f t="shared" si="8"/>
        <v>0</v>
      </c>
      <c r="BJ145" s="13" t="s">
        <v>84</v>
      </c>
      <c r="BK145" s="145">
        <f t="shared" si="9"/>
        <v>0</v>
      </c>
      <c r="BL145" s="13" t="s">
        <v>136</v>
      </c>
      <c r="BM145" s="143" t="s">
        <v>160</v>
      </c>
    </row>
    <row r="146" spans="2:65" s="1" customFormat="1" ht="24" customHeight="1">
      <c r="B146" s="133"/>
      <c r="C146" s="134" t="s">
        <v>161</v>
      </c>
      <c r="D146" s="134" t="s">
        <v>131</v>
      </c>
      <c r="E146" s="135" t="s">
        <v>162</v>
      </c>
      <c r="F146" s="136" t="s">
        <v>163</v>
      </c>
      <c r="G146" s="137" t="s">
        <v>147</v>
      </c>
      <c r="H146" s="138">
        <v>4.1630000000000003</v>
      </c>
      <c r="I146" s="138"/>
      <c r="J146" s="138">
        <f t="shared" si="0"/>
        <v>0</v>
      </c>
      <c r="K146" s="136" t="s">
        <v>135</v>
      </c>
      <c r="L146" s="25"/>
      <c r="M146" s="139" t="s">
        <v>1</v>
      </c>
      <c r="N146" s="140" t="s">
        <v>37</v>
      </c>
      <c r="O146" s="141">
        <v>0.61699999999999999</v>
      </c>
      <c r="P146" s="141">
        <f t="shared" si="1"/>
        <v>2.5685709999999999</v>
      </c>
      <c r="Q146" s="141">
        <v>0</v>
      </c>
      <c r="R146" s="141">
        <f t="shared" si="2"/>
        <v>0</v>
      </c>
      <c r="S146" s="141">
        <v>0</v>
      </c>
      <c r="T146" s="142">
        <f t="shared" si="3"/>
        <v>0</v>
      </c>
      <c r="AR146" s="143" t="s">
        <v>136</v>
      </c>
      <c r="AT146" s="143" t="s">
        <v>131</v>
      </c>
      <c r="AU146" s="143" t="s">
        <v>84</v>
      </c>
      <c r="AY146" s="13" t="s">
        <v>129</v>
      </c>
      <c r="BE146" s="144">
        <f t="shared" si="4"/>
        <v>0</v>
      </c>
      <c r="BF146" s="144">
        <f t="shared" si="5"/>
        <v>0</v>
      </c>
      <c r="BG146" s="144">
        <f t="shared" si="6"/>
        <v>0</v>
      </c>
      <c r="BH146" s="144">
        <f t="shared" si="7"/>
        <v>0</v>
      </c>
      <c r="BI146" s="144">
        <f t="shared" si="8"/>
        <v>0</v>
      </c>
      <c r="BJ146" s="13" t="s">
        <v>84</v>
      </c>
      <c r="BK146" s="145">
        <f t="shared" si="9"/>
        <v>0</v>
      </c>
      <c r="BL146" s="13" t="s">
        <v>136</v>
      </c>
      <c r="BM146" s="143" t="s">
        <v>164</v>
      </c>
    </row>
    <row r="147" spans="2:65" s="1" customFormat="1" ht="16.5" customHeight="1">
      <c r="B147" s="133"/>
      <c r="C147" s="134" t="s">
        <v>165</v>
      </c>
      <c r="D147" s="134" t="s">
        <v>131</v>
      </c>
      <c r="E147" s="135" t="s">
        <v>166</v>
      </c>
      <c r="F147" s="136" t="s">
        <v>167</v>
      </c>
      <c r="G147" s="137" t="s">
        <v>147</v>
      </c>
      <c r="H147" s="138">
        <v>4.1630000000000003</v>
      </c>
      <c r="I147" s="138"/>
      <c r="J147" s="138">
        <f t="shared" si="0"/>
        <v>0</v>
      </c>
      <c r="K147" s="136" t="s">
        <v>135</v>
      </c>
      <c r="L147" s="25"/>
      <c r="M147" s="139" t="s">
        <v>1</v>
      </c>
      <c r="N147" s="140" t="s">
        <v>37</v>
      </c>
      <c r="O147" s="141">
        <v>8.9999999999999993E-3</v>
      </c>
      <c r="P147" s="141">
        <f t="shared" si="1"/>
        <v>3.7467E-2</v>
      </c>
      <c r="Q147" s="141">
        <v>0</v>
      </c>
      <c r="R147" s="141">
        <f t="shared" si="2"/>
        <v>0</v>
      </c>
      <c r="S147" s="141">
        <v>0</v>
      </c>
      <c r="T147" s="142">
        <f t="shared" si="3"/>
        <v>0</v>
      </c>
      <c r="AR147" s="143" t="s">
        <v>136</v>
      </c>
      <c r="AT147" s="143" t="s">
        <v>131</v>
      </c>
      <c r="AU147" s="143" t="s">
        <v>84</v>
      </c>
      <c r="AY147" s="13" t="s">
        <v>129</v>
      </c>
      <c r="BE147" s="144">
        <f t="shared" si="4"/>
        <v>0</v>
      </c>
      <c r="BF147" s="144">
        <f t="shared" si="5"/>
        <v>0</v>
      </c>
      <c r="BG147" s="144">
        <f t="shared" si="6"/>
        <v>0</v>
      </c>
      <c r="BH147" s="144">
        <f t="shared" si="7"/>
        <v>0</v>
      </c>
      <c r="BI147" s="144">
        <f t="shared" si="8"/>
        <v>0</v>
      </c>
      <c r="BJ147" s="13" t="s">
        <v>84</v>
      </c>
      <c r="BK147" s="145">
        <f t="shared" si="9"/>
        <v>0</v>
      </c>
      <c r="BL147" s="13" t="s">
        <v>136</v>
      </c>
      <c r="BM147" s="143" t="s">
        <v>168</v>
      </c>
    </row>
    <row r="148" spans="2:65" s="1" customFormat="1" ht="16.5" customHeight="1">
      <c r="B148" s="133"/>
      <c r="C148" s="134" t="s">
        <v>169</v>
      </c>
      <c r="D148" s="134" t="s">
        <v>131</v>
      </c>
      <c r="E148" s="135" t="s">
        <v>170</v>
      </c>
      <c r="F148" s="136" t="s">
        <v>171</v>
      </c>
      <c r="G148" s="137" t="s">
        <v>134</v>
      </c>
      <c r="H148" s="138">
        <v>25.2</v>
      </c>
      <c r="I148" s="138"/>
      <c r="J148" s="138">
        <f t="shared" si="0"/>
        <v>0</v>
      </c>
      <c r="K148" s="136" t="s">
        <v>135</v>
      </c>
      <c r="L148" s="25"/>
      <c r="M148" s="139" t="s">
        <v>1</v>
      </c>
      <c r="N148" s="140" t="s">
        <v>37</v>
      </c>
      <c r="O148" s="141">
        <v>1.7000000000000001E-2</v>
      </c>
      <c r="P148" s="141">
        <f t="shared" si="1"/>
        <v>0.4284</v>
      </c>
      <c r="Q148" s="141">
        <v>0</v>
      </c>
      <c r="R148" s="141">
        <f t="shared" si="2"/>
        <v>0</v>
      </c>
      <c r="S148" s="141">
        <v>0</v>
      </c>
      <c r="T148" s="142">
        <f t="shared" si="3"/>
        <v>0</v>
      </c>
      <c r="AR148" s="143" t="s">
        <v>136</v>
      </c>
      <c r="AT148" s="143" t="s">
        <v>131</v>
      </c>
      <c r="AU148" s="143" t="s">
        <v>84</v>
      </c>
      <c r="AY148" s="13" t="s">
        <v>129</v>
      </c>
      <c r="BE148" s="144">
        <f t="shared" si="4"/>
        <v>0</v>
      </c>
      <c r="BF148" s="144">
        <f t="shared" si="5"/>
        <v>0</v>
      </c>
      <c r="BG148" s="144">
        <f t="shared" si="6"/>
        <v>0</v>
      </c>
      <c r="BH148" s="144">
        <f t="shared" si="7"/>
        <v>0</v>
      </c>
      <c r="BI148" s="144">
        <f t="shared" si="8"/>
        <v>0</v>
      </c>
      <c r="BJ148" s="13" t="s">
        <v>84</v>
      </c>
      <c r="BK148" s="145">
        <f t="shared" si="9"/>
        <v>0</v>
      </c>
      <c r="BL148" s="13" t="s">
        <v>136</v>
      </c>
      <c r="BM148" s="143" t="s">
        <v>172</v>
      </c>
    </row>
    <row r="149" spans="2:65" s="11" customFormat="1" ht="22.9" customHeight="1">
      <c r="B149" s="121"/>
      <c r="D149" s="122" t="s">
        <v>70</v>
      </c>
      <c r="E149" s="131" t="s">
        <v>84</v>
      </c>
      <c r="F149" s="131" t="s">
        <v>173</v>
      </c>
      <c r="J149" s="132">
        <f>BK149</f>
        <v>0</v>
      </c>
      <c r="L149" s="121"/>
      <c r="M149" s="125"/>
      <c r="N149" s="126"/>
      <c r="O149" s="126"/>
      <c r="P149" s="127">
        <f>SUM(P150:P155)</f>
        <v>17.090176</v>
      </c>
      <c r="Q149" s="126"/>
      <c r="R149" s="127">
        <f>SUM(R150:R155)</f>
        <v>5.2639643300000003</v>
      </c>
      <c r="S149" s="126"/>
      <c r="T149" s="128">
        <f>SUM(T150:T155)</f>
        <v>0</v>
      </c>
      <c r="AR149" s="122" t="s">
        <v>78</v>
      </c>
      <c r="AT149" s="129" t="s">
        <v>70</v>
      </c>
      <c r="AU149" s="129" t="s">
        <v>78</v>
      </c>
      <c r="AY149" s="122" t="s">
        <v>129</v>
      </c>
      <c r="BK149" s="130">
        <f>SUM(BK150:BK155)</f>
        <v>0</v>
      </c>
    </row>
    <row r="150" spans="2:65" s="1" customFormat="1" ht="16.5" customHeight="1">
      <c r="B150" s="133"/>
      <c r="C150" s="134" t="s">
        <v>174</v>
      </c>
      <c r="D150" s="134" t="s">
        <v>131</v>
      </c>
      <c r="E150" s="135" t="s">
        <v>175</v>
      </c>
      <c r="F150" s="136" t="s">
        <v>176</v>
      </c>
      <c r="G150" s="137" t="s">
        <v>177</v>
      </c>
      <c r="H150" s="138">
        <v>0.22600000000000001</v>
      </c>
      <c r="I150" s="138"/>
      <c r="J150" s="138">
        <f t="shared" ref="J150:J155" si="10">ROUND(I150*H150,3)</f>
        <v>0</v>
      </c>
      <c r="K150" s="136" t="s">
        <v>135</v>
      </c>
      <c r="L150" s="25"/>
      <c r="M150" s="139" t="s">
        <v>1</v>
      </c>
      <c r="N150" s="140" t="s">
        <v>37</v>
      </c>
      <c r="O150" s="141">
        <v>34.372</v>
      </c>
      <c r="P150" s="141">
        <f t="shared" ref="P150:P155" si="11">O150*H150</f>
        <v>7.7680720000000001</v>
      </c>
      <c r="Q150" s="141">
        <v>1.01895</v>
      </c>
      <c r="R150" s="141">
        <f t="shared" ref="R150:R155" si="12">Q150*H150</f>
        <v>0.23028270000000001</v>
      </c>
      <c r="S150" s="141">
        <v>0</v>
      </c>
      <c r="T150" s="142">
        <f t="shared" ref="T150:T155" si="13">S150*H150</f>
        <v>0</v>
      </c>
      <c r="AR150" s="143" t="s">
        <v>136</v>
      </c>
      <c r="AT150" s="143" t="s">
        <v>131</v>
      </c>
      <c r="AU150" s="143" t="s">
        <v>84</v>
      </c>
      <c r="AY150" s="13" t="s">
        <v>129</v>
      </c>
      <c r="BE150" s="144">
        <f t="shared" ref="BE150:BE155" si="14">IF(N150="základná",J150,0)</f>
        <v>0</v>
      </c>
      <c r="BF150" s="144">
        <f t="shared" ref="BF150:BF155" si="15">IF(N150="znížená",J150,0)</f>
        <v>0</v>
      </c>
      <c r="BG150" s="144">
        <f t="shared" ref="BG150:BG155" si="16">IF(N150="zákl. prenesená",J150,0)</f>
        <v>0</v>
      </c>
      <c r="BH150" s="144">
        <f t="shared" ref="BH150:BH155" si="17">IF(N150="zníž. prenesená",J150,0)</f>
        <v>0</v>
      </c>
      <c r="BI150" s="144">
        <f t="shared" ref="BI150:BI155" si="18">IF(N150="nulová",J150,0)</f>
        <v>0</v>
      </c>
      <c r="BJ150" s="13" t="s">
        <v>84</v>
      </c>
      <c r="BK150" s="145">
        <f t="shared" ref="BK150:BK155" si="19">ROUND(I150*H150,3)</f>
        <v>0</v>
      </c>
      <c r="BL150" s="13" t="s">
        <v>136</v>
      </c>
      <c r="BM150" s="143" t="s">
        <v>178</v>
      </c>
    </row>
    <row r="151" spans="2:65" s="1" customFormat="1" ht="16.5" customHeight="1">
      <c r="B151" s="133"/>
      <c r="C151" s="134" t="s">
        <v>179</v>
      </c>
      <c r="D151" s="134" t="s">
        <v>131</v>
      </c>
      <c r="E151" s="135" t="s">
        <v>180</v>
      </c>
      <c r="F151" s="136" t="s">
        <v>181</v>
      </c>
      <c r="G151" s="137" t="s">
        <v>177</v>
      </c>
      <c r="H151" s="138">
        <v>0.437</v>
      </c>
      <c r="I151" s="138"/>
      <c r="J151" s="138">
        <f t="shared" si="10"/>
        <v>0</v>
      </c>
      <c r="K151" s="136" t="s">
        <v>135</v>
      </c>
      <c r="L151" s="25"/>
      <c r="M151" s="139" t="s">
        <v>1</v>
      </c>
      <c r="N151" s="140" t="s">
        <v>37</v>
      </c>
      <c r="O151" s="141">
        <v>15.11</v>
      </c>
      <c r="P151" s="141">
        <f t="shared" si="11"/>
        <v>6.6030699999999998</v>
      </c>
      <c r="Q151" s="141">
        <v>1.20296</v>
      </c>
      <c r="R151" s="141">
        <f t="shared" si="12"/>
        <v>0.52569352000000003</v>
      </c>
      <c r="S151" s="141">
        <v>0</v>
      </c>
      <c r="T151" s="142">
        <f t="shared" si="13"/>
        <v>0</v>
      </c>
      <c r="AR151" s="143" t="s">
        <v>136</v>
      </c>
      <c r="AT151" s="143" t="s">
        <v>131</v>
      </c>
      <c r="AU151" s="143" t="s">
        <v>84</v>
      </c>
      <c r="AY151" s="13" t="s">
        <v>129</v>
      </c>
      <c r="BE151" s="144">
        <f t="shared" si="14"/>
        <v>0</v>
      </c>
      <c r="BF151" s="144">
        <f t="shared" si="15"/>
        <v>0</v>
      </c>
      <c r="BG151" s="144">
        <f t="shared" si="16"/>
        <v>0</v>
      </c>
      <c r="BH151" s="144">
        <f t="shared" si="17"/>
        <v>0</v>
      </c>
      <c r="BI151" s="144">
        <f t="shared" si="18"/>
        <v>0</v>
      </c>
      <c r="BJ151" s="13" t="s">
        <v>84</v>
      </c>
      <c r="BK151" s="145">
        <f t="shared" si="19"/>
        <v>0</v>
      </c>
      <c r="BL151" s="13" t="s">
        <v>136</v>
      </c>
      <c r="BM151" s="143" t="s">
        <v>182</v>
      </c>
    </row>
    <row r="152" spans="2:65" s="1" customFormat="1" ht="16.5" customHeight="1">
      <c r="B152" s="133"/>
      <c r="C152" s="134" t="s">
        <v>183</v>
      </c>
      <c r="D152" s="134" t="s">
        <v>131</v>
      </c>
      <c r="E152" s="135" t="s">
        <v>184</v>
      </c>
      <c r="F152" s="136" t="s">
        <v>185</v>
      </c>
      <c r="G152" s="137" t="s">
        <v>147</v>
      </c>
      <c r="H152" s="138">
        <v>2.048</v>
      </c>
      <c r="I152" s="138"/>
      <c r="J152" s="138">
        <f t="shared" si="10"/>
        <v>0</v>
      </c>
      <c r="K152" s="136" t="s">
        <v>135</v>
      </c>
      <c r="L152" s="25"/>
      <c r="M152" s="139" t="s">
        <v>1</v>
      </c>
      <c r="N152" s="140" t="s">
        <v>37</v>
      </c>
      <c r="O152" s="141">
        <v>0.58099999999999996</v>
      </c>
      <c r="P152" s="141">
        <f t="shared" si="11"/>
        <v>1.1898879999999998</v>
      </c>
      <c r="Q152" s="141">
        <v>2.19407</v>
      </c>
      <c r="R152" s="141">
        <f t="shared" si="12"/>
        <v>4.4934553600000005</v>
      </c>
      <c r="S152" s="141">
        <v>0</v>
      </c>
      <c r="T152" s="142">
        <f t="shared" si="13"/>
        <v>0</v>
      </c>
      <c r="AR152" s="143" t="s">
        <v>136</v>
      </c>
      <c r="AT152" s="143" t="s">
        <v>131</v>
      </c>
      <c r="AU152" s="143" t="s">
        <v>84</v>
      </c>
      <c r="AY152" s="13" t="s">
        <v>129</v>
      </c>
      <c r="BE152" s="144">
        <f t="shared" si="14"/>
        <v>0</v>
      </c>
      <c r="BF152" s="144">
        <f t="shared" si="15"/>
        <v>0</v>
      </c>
      <c r="BG152" s="144">
        <f t="shared" si="16"/>
        <v>0</v>
      </c>
      <c r="BH152" s="144">
        <f t="shared" si="17"/>
        <v>0</v>
      </c>
      <c r="BI152" s="144">
        <f t="shared" si="18"/>
        <v>0</v>
      </c>
      <c r="BJ152" s="13" t="s">
        <v>84</v>
      </c>
      <c r="BK152" s="145">
        <f t="shared" si="19"/>
        <v>0</v>
      </c>
      <c r="BL152" s="13" t="s">
        <v>136</v>
      </c>
      <c r="BM152" s="143" t="s">
        <v>186</v>
      </c>
    </row>
    <row r="153" spans="2:65" s="1" customFormat="1" ht="16.5" customHeight="1">
      <c r="B153" s="133"/>
      <c r="C153" s="134" t="s">
        <v>187</v>
      </c>
      <c r="D153" s="134" t="s">
        <v>131</v>
      </c>
      <c r="E153" s="135" t="s">
        <v>188</v>
      </c>
      <c r="F153" s="136" t="s">
        <v>189</v>
      </c>
      <c r="G153" s="137" t="s">
        <v>134</v>
      </c>
      <c r="H153" s="138">
        <v>1.92</v>
      </c>
      <c r="I153" s="138"/>
      <c r="J153" s="138">
        <f t="shared" si="10"/>
        <v>0</v>
      </c>
      <c r="K153" s="136" t="s">
        <v>135</v>
      </c>
      <c r="L153" s="25"/>
      <c r="M153" s="139" t="s">
        <v>1</v>
      </c>
      <c r="N153" s="140" t="s">
        <v>37</v>
      </c>
      <c r="O153" s="141">
        <v>0.35799999999999998</v>
      </c>
      <c r="P153" s="141">
        <f t="shared" si="11"/>
        <v>0.68735999999999997</v>
      </c>
      <c r="Q153" s="141">
        <v>6.7000000000000002E-4</v>
      </c>
      <c r="R153" s="141">
        <f t="shared" si="12"/>
        <v>1.2864E-3</v>
      </c>
      <c r="S153" s="141">
        <v>0</v>
      </c>
      <c r="T153" s="142">
        <f t="shared" si="13"/>
        <v>0</v>
      </c>
      <c r="AR153" s="143" t="s">
        <v>136</v>
      </c>
      <c r="AT153" s="143" t="s">
        <v>131</v>
      </c>
      <c r="AU153" s="143" t="s">
        <v>84</v>
      </c>
      <c r="AY153" s="13" t="s">
        <v>129</v>
      </c>
      <c r="BE153" s="144">
        <f t="shared" si="14"/>
        <v>0</v>
      </c>
      <c r="BF153" s="144">
        <f t="shared" si="15"/>
        <v>0</v>
      </c>
      <c r="BG153" s="144">
        <f t="shared" si="16"/>
        <v>0</v>
      </c>
      <c r="BH153" s="144">
        <f t="shared" si="17"/>
        <v>0</v>
      </c>
      <c r="BI153" s="144">
        <f t="shared" si="18"/>
        <v>0</v>
      </c>
      <c r="BJ153" s="13" t="s">
        <v>84</v>
      </c>
      <c r="BK153" s="145">
        <f t="shared" si="19"/>
        <v>0</v>
      </c>
      <c r="BL153" s="13" t="s">
        <v>136</v>
      </c>
      <c r="BM153" s="143" t="s">
        <v>190</v>
      </c>
    </row>
    <row r="154" spans="2:65" s="1" customFormat="1" ht="16.5" customHeight="1">
      <c r="B154" s="133"/>
      <c r="C154" s="134" t="s">
        <v>191</v>
      </c>
      <c r="D154" s="134" t="s">
        <v>131</v>
      </c>
      <c r="E154" s="135" t="s">
        <v>192</v>
      </c>
      <c r="F154" s="136" t="s">
        <v>193</v>
      </c>
      <c r="G154" s="137" t="s">
        <v>134</v>
      </c>
      <c r="H154" s="138">
        <v>1.92</v>
      </c>
      <c r="I154" s="138"/>
      <c r="J154" s="138">
        <f t="shared" si="10"/>
        <v>0</v>
      </c>
      <c r="K154" s="136" t="s">
        <v>135</v>
      </c>
      <c r="L154" s="25"/>
      <c r="M154" s="139" t="s">
        <v>1</v>
      </c>
      <c r="N154" s="140" t="s">
        <v>37</v>
      </c>
      <c r="O154" s="141">
        <v>0.19900000000000001</v>
      </c>
      <c r="P154" s="141">
        <f t="shared" si="11"/>
        <v>0.38208000000000003</v>
      </c>
      <c r="Q154" s="141">
        <v>0</v>
      </c>
      <c r="R154" s="141">
        <f t="shared" si="12"/>
        <v>0</v>
      </c>
      <c r="S154" s="141">
        <v>0</v>
      </c>
      <c r="T154" s="142">
        <f t="shared" si="13"/>
        <v>0</v>
      </c>
      <c r="AR154" s="143" t="s">
        <v>136</v>
      </c>
      <c r="AT154" s="143" t="s">
        <v>131</v>
      </c>
      <c r="AU154" s="143" t="s">
        <v>84</v>
      </c>
      <c r="AY154" s="13" t="s">
        <v>129</v>
      </c>
      <c r="BE154" s="144">
        <f t="shared" si="14"/>
        <v>0</v>
      </c>
      <c r="BF154" s="144">
        <f t="shared" si="15"/>
        <v>0</v>
      </c>
      <c r="BG154" s="144">
        <f t="shared" si="16"/>
        <v>0</v>
      </c>
      <c r="BH154" s="144">
        <f t="shared" si="17"/>
        <v>0</v>
      </c>
      <c r="BI154" s="144">
        <f t="shared" si="18"/>
        <v>0</v>
      </c>
      <c r="BJ154" s="13" t="s">
        <v>84</v>
      </c>
      <c r="BK154" s="145">
        <f t="shared" si="19"/>
        <v>0</v>
      </c>
      <c r="BL154" s="13" t="s">
        <v>136</v>
      </c>
      <c r="BM154" s="143" t="s">
        <v>194</v>
      </c>
    </row>
    <row r="155" spans="2:65" s="1" customFormat="1" ht="16.5" customHeight="1">
      <c r="B155" s="133"/>
      <c r="C155" s="134" t="s">
        <v>195</v>
      </c>
      <c r="D155" s="134" t="s">
        <v>131</v>
      </c>
      <c r="E155" s="135" t="s">
        <v>196</v>
      </c>
      <c r="F155" s="136" t="s">
        <v>197</v>
      </c>
      <c r="G155" s="137" t="s">
        <v>177</v>
      </c>
      <c r="H155" s="138">
        <v>1.2999999999999999E-2</v>
      </c>
      <c r="I155" s="138"/>
      <c r="J155" s="138">
        <f t="shared" si="10"/>
        <v>0</v>
      </c>
      <c r="K155" s="136" t="s">
        <v>135</v>
      </c>
      <c r="L155" s="25"/>
      <c r="M155" s="139" t="s">
        <v>1</v>
      </c>
      <c r="N155" s="140" t="s">
        <v>37</v>
      </c>
      <c r="O155" s="141">
        <v>35.362000000000002</v>
      </c>
      <c r="P155" s="141">
        <f t="shared" si="11"/>
        <v>0.459706</v>
      </c>
      <c r="Q155" s="141">
        <v>1.01895</v>
      </c>
      <c r="R155" s="141">
        <f t="shared" si="12"/>
        <v>1.324635E-2</v>
      </c>
      <c r="S155" s="141">
        <v>0</v>
      </c>
      <c r="T155" s="142">
        <f t="shared" si="13"/>
        <v>0</v>
      </c>
      <c r="AR155" s="143" t="s">
        <v>136</v>
      </c>
      <c r="AT155" s="143" t="s">
        <v>131</v>
      </c>
      <c r="AU155" s="143" t="s">
        <v>84</v>
      </c>
      <c r="AY155" s="13" t="s">
        <v>129</v>
      </c>
      <c r="BE155" s="144">
        <f t="shared" si="14"/>
        <v>0</v>
      </c>
      <c r="BF155" s="144">
        <f t="shared" si="15"/>
        <v>0</v>
      </c>
      <c r="BG155" s="144">
        <f t="shared" si="16"/>
        <v>0</v>
      </c>
      <c r="BH155" s="144">
        <f t="shared" si="17"/>
        <v>0</v>
      </c>
      <c r="BI155" s="144">
        <f t="shared" si="18"/>
        <v>0</v>
      </c>
      <c r="BJ155" s="13" t="s">
        <v>84</v>
      </c>
      <c r="BK155" s="145">
        <f t="shared" si="19"/>
        <v>0</v>
      </c>
      <c r="BL155" s="13" t="s">
        <v>136</v>
      </c>
      <c r="BM155" s="143" t="s">
        <v>198</v>
      </c>
    </row>
    <row r="156" spans="2:65" s="11" customFormat="1" ht="22.9" customHeight="1">
      <c r="B156" s="121"/>
      <c r="D156" s="122" t="s">
        <v>70</v>
      </c>
      <c r="E156" s="131" t="s">
        <v>136</v>
      </c>
      <c r="F156" s="131" t="s">
        <v>199</v>
      </c>
      <c r="J156" s="132">
        <f>BK156</f>
        <v>0</v>
      </c>
      <c r="L156" s="121"/>
      <c r="M156" s="125"/>
      <c r="N156" s="126"/>
      <c r="O156" s="126"/>
      <c r="P156" s="127">
        <f>P157</f>
        <v>1.1843999999999999</v>
      </c>
      <c r="Q156" s="126"/>
      <c r="R156" s="127">
        <f>R157</f>
        <v>4.0803840000000005</v>
      </c>
      <c r="S156" s="126"/>
      <c r="T156" s="128">
        <f>T157</f>
        <v>0</v>
      </c>
      <c r="AR156" s="122" t="s">
        <v>78</v>
      </c>
      <c r="AT156" s="129" t="s">
        <v>70</v>
      </c>
      <c r="AU156" s="129" t="s">
        <v>78</v>
      </c>
      <c r="AY156" s="122" t="s">
        <v>129</v>
      </c>
      <c r="BK156" s="130">
        <f>BK157</f>
        <v>0</v>
      </c>
    </row>
    <row r="157" spans="2:65" s="1" customFormat="1" ht="24" customHeight="1">
      <c r="B157" s="133"/>
      <c r="C157" s="134" t="s">
        <v>200</v>
      </c>
      <c r="D157" s="134" t="s">
        <v>131</v>
      </c>
      <c r="E157" s="135" t="s">
        <v>201</v>
      </c>
      <c r="F157" s="136" t="s">
        <v>202</v>
      </c>
      <c r="G157" s="137" t="s">
        <v>134</v>
      </c>
      <c r="H157" s="138">
        <v>25.2</v>
      </c>
      <c r="I157" s="138"/>
      <c r="J157" s="138">
        <f>ROUND(I157*H157,3)</f>
        <v>0</v>
      </c>
      <c r="K157" s="136" t="s">
        <v>135</v>
      </c>
      <c r="L157" s="25"/>
      <c r="M157" s="139" t="s">
        <v>1</v>
      </c>
      <c r="N157" s="140" t="s">
        <v>37</v>
      </c>
      <c r="O157" s="141">
        <v>4.7E-2</v>
      </c>
      <c r="P157" s="141">
        <f>O157*H157</f>
        <v>1.1843999999999999</v>
      </c>
      <c r="Q157" s="141">
        <v>0.16192000000000001</v>
      </c>
      <c r="R157" s="141">
        <f>Q157*H157</f>
        <v>4.0803840000000005</v>
      </c>
      <c r="S157" s="141">
        <v>0</v>
      </c>
      <c r="T157" s="142">
        <f>S157*H157</f>
        <v>0</v>
      </c>
      <c r="AR157" s="143" t="s">
        <v>136</v>
      </c>
      <c r="AT157" s="143" t="s">
        <v>131</v>
      </c>
      <c r="AU157" s="143" t="s">
        <v>84</v>
      </c>
      <c r="AY157" s="13" t="s">
        <v>129</v>
      </c>
      <c r="BE157" s="144">
        <f>IF(N157="základná",J157,0)</f>
        <v>0</v>
      </c>
      <c r="BF157" s="144">
        <f>IF(N157="znížená",J157,0)</f>
        <v>0</v>
      </c>
      <c r="BG157" s="144">
        <f>IF(N157="zákl. prenesená",J157,0)</f>
        <v>0</v>
      </c>
      <c r="BH157" s="144">
        <f>IF(N157="zníž. prenesená",J157,0)</f>
        <v>0</v>
      </c>
      <c r="BI157" s="144">
        <f>IF(N157="nulová",J157,0)</f>
        <v>0</v>
      </c>
      <c r="BJ157" s="13" t="s">
        <v>84</v>
      </c>
      <c r="BK157" s="145">
        <f>ROUND(I157*H157,3)</f>
        <v>0</v>
      </c>
      <c r="BL157" s="13" t="s">
        <v>136</v>
      </c>
      <c r="BM157" s="143" t="s">
        <v>203</v>
      </c>
    </row>
    <row r="158" spans="2:65" s="11" customFormat="1" ht="22.9" customHeight="1">
      <c r="B158" s="121"/>
      <c r="D158" s="122" t="s">
        <v>70</v>
      </c>
      <c r="E158" s="131" t="s">
        <v>149</v>
      </c>
      <c r="F158" s="131" t="s">
        <v>204</v>
      </c>
      <c r="J158" s="132">
        <f>BK158</f>
        <v>0</v>
      </c>
      <c r="L158" s="121"/>
      <c r="M158" s="125"/>
      <c r="N158" s="126"/>
      <c r="O158" s="126"/>
      <c r="P158" s="127">
        <f>SUM(P159:P164)</f>
        <v>26.764199999999999</v>
      </c>
      <c r="Q158" s="126"/>
      <c r="R158" s="127">
        <f>SUM(R159:R164)</f>
        <v>29.737711999999998</v>
      </c>
      <c r="S158" s="126"/>
      <c r="T158" s="128">
        <f>SUM(T159:T164)</f>
        <v>0</v>
      </c>
      <c r="AR158" s="122" t="s">
        <v>78</v>
      </c>
      <c r="AT158" s="129" t="s">
        <v>70</v>
      </c>
      <c r="AU158" s="129" t="s">
        <v>78</v>
      </c>
      <c r="AY158" s="122" t="s">
        <v>129</v>
      </c>
      <c r="BK158" s="130">
        <f>SUM(BK159:BK164)</f>
        <v>0</v>
      </c>
    </row>
    <row r="159" spans="2:65" s="1" customFormat="1" ht="24" customHeight="1">
      <c r="B159" s="133"/>
      <c r="C159" s="134" t="s">
        <v>205</v>
      </c>
      <c r="D159" s="134" t="s">
        <v>131</v>
      </c>
      <c r="E159" s="135" t="s">
        <v>206</v>
      </c>
      <c r="F159" s="136" t="s">
        <v>207</v>
      </c>
      <c r="G159" s="137" t="s">
        <v>134</v>
      </c>
      <c r="H159" s="138">
        <v>22.64</v>
      </c>
      <c r="I159" s="138"/>
      <c r="J159" s="138">
        <f t="shared" ref="J159:J164" si="20">ROUND(I159*H159,3)</f>
        <v>0</v>
      </c>
      <c r="K159" s="136" t="s">
        <v>135</v>
      </c>
      <c r="L159" s="25"/>
      <c r="M159" s="139" t="s">
        <v>1</v>
      </c>
      <c r="N159" s="140" t="s">
        <v>37</v>
      </c>
      <c r="O159" s="141">
        <v>1.4999999999999999E-2</v>
      </c>
      <c r="P159" s="141">
        <f t="shared" ref="P159:P164" si="21">O159*H159</f>
        <v>0.33960000000000001</v>
      </c>
      <c r="Q159" s="141">
        <v>0.30359999999999998</v>
      </c>
      <c r="R159" s="141">
        <f t="shared" ref="R159:R164" si="22">Q159*H159</f>
        <v>6.8735039999999996</v>
      </c>
      <c r="S159" s="141">
        <v>0</v>
      </c>
      <c r="T159" s="142">
        <f t="shared" ref="T159:T164" si="23">S159*H159</f>
        <v>0</v>
      </c>
      <c r="AR159" s="143" t="s">
        <v>136</v>
      </c>
      <c r="AT159" s="143" t="s">
        <v>131</v>
      </c>
      <c r="AU159" s="143" t="s">
        <v>84</v>
      </c>
      <c r="AY159" s="13" t="s">
        <v>129</v>
      </c>
      <c r="BE159" s="144">
        <f t="shared" ref="BE159:BE164" si="24">IF(N159="základná",J159,0)</f>
        <v>0</v>
      </c>
      <c r="BF159" s="144">
        <f t="shared" ref="BF159:BF164" si="25">IF(N159="znížená",J159,0)</f>
        <v>0</v>
      </c>
      <c r="BG159" s="144">
        <f t="shared" ref="BG159:BG164" si="26">IF(N159="zákl. prenesená",J159,0)</f>
        <v>0</v>
      </c>
      <c r="BH159" s="144">
        <f t="shared" ref="BH159:BH164" si="27">IF(N159="zníž. prenesená",J159,0)</f>
        <v>0</v>
      </c>
      <c r="BI159" s="144">
        <f t="shared" ref="BI159:BI164" si="28">IF(N159="nulová",J159,0)</f>
        <v>0</v>
      </c>
      <c r="BJ159" s="13" t="s">
        <v>84</v>
      </c>
      <c r="BK159" s="145">
        <f t="shared" ref="BK159:BK164" si="29">ROUND(I159*H159,3)</f>
        <v>0</v>
      </c>
      <c r="BL159" s="13" t="s">
        <v>136</v>
      </c>
      <c r="BM159" s="143" t="s">
        <v>208</v>
      </c>
    </row>
    <row r="160" spans="2:65" s="1" customFormat="1" ht="24" customHeight="1">
      <c r="B160" s="133"/>
      <c r="C160" s="134" t="s">
        <v>209</v>
      </c>
      <c r="D160" s="134" t="s">
        <v>131</v>
      </c>
      <c r="E160" s="135" t="s">
        <v>210</v>
      </c>
      <c r="F160" s="136" t="s">
        <v>211</v>
      </c>
      <c r="G160" s="137" t="s">
        <v>134</v>
      </c>
      <c r="H160" s="138">
        <v>25.2</v>
      </c>
      <c r="I160" s="138"/>
      <c r="J160" s="138">
        <f t="shared" si="20"/>
        <v>0</v>
      </c>
      <c r="K160" s="136" t="s">
        <v>135</v>
      </c>
      <c r="L160" s="25"/>
      <c r="M160" s="139" t="s">
        <v>1</v>
      </c>
      <c r="N160" s="140" t="s">
        <v>37</v>
      </c>
      <c r="O160" s="141">
        <v>0.17799999999999999</v>
      </c>
      <c r="P160" s="141">
        <f t="shared" si="21"/>
        <v>4.4855999999999998</v>
      </c>
      <c r="Q160" s="141">
        <v>0.44724000000000003</v>
      </c>
      <c r="R160" s="141">
        <f t="shared" si="22"/>
        <v>11.270448</v>
      </c>
      <c r="S160" s="141">
        <v>0</v>
      </c>
      <c r="T160" s="142">
        <f t="shared" si="23"/>
        <v>0</v>
      </c>
      <c r="AR160" s="143" t="s">
        <v>136</v>
      </c>
      <c r="AT160" s="143" t="s">
        <v>131</v>
      </c>
      <c r="AU160" s="143" t="s">
        <v>84</v>
      </c>
      <c r="AY160" s="13" t="s">
        <v>129</v>
      </c>
      <c r="BE160" s="144">
        <f t="shared" si="24"/>
        <v>0</v>
      </c>
      <c r="BF160" s="144">
        <f t="shared" si="25"/>
        <v>0</v>
      </c>
      <c r="BG160" s="144">
        <f t="shared" si="26"/>
        <v>0</v>
      </c>
      <c r="BH160" s="144">
        <f t="shared" si="27"/>
        <v>0</v>
      </c>
      <c r="BI160" s="144">
        <f t="shared" si="28"/>
        <v>0</v>
      </c>
      <c r="BJ160" s="13" t="s">
        <v>84</v>
      </c>
      <c r="BK160" s="145">
        <f t="shared" si="29"/>
        <v>0</v>
      </c>
      <c r="BL160" s="13" t="s">
        <v>136</v>
      </c>
      <c r="BM160" s="143" t="s">
        <v>212</v>
      </c>
    </row>
    <row r="161" spans="2:65" s="1" customFormat="1" ht="36" customHeight="1">
      <c r="B161" s="133"/>
      <c r="C161" s="134" t="s">
        <v>7</v>
      </c>
      <c r="D161" s="134" t="s">
        <v>131</v>
      </c>
      <c r="E161" s="135" t="s">
        <v>213</v>
      </c>
      <c r="F161" s="136" t="s">
        <v>214</v>
      </c>
      <c r="G161" s="137" t="s">
        <v>134</v>
      </c>
      <c r="H161" s="138">
        <v>25.2</v>
      </c>
      <c r="I161" s="138"/>
      <c r="J161" s="138">
        <f t="shared" si="20"/>
        <v>0</v>
      </c>
      <c r="K161" s="136" t="s">
        <v>135</v>
      </c>
      <c r="L161" s="25"/>
      <c r="M161" s="139" t="s">
        <v>1</v>
      </c>
      <c r="N161" s="140" t="s">
        <v>37</v>
      </c>
      <c r="O161" s="141">
        <v>0.77</v>
      </c>
      <c r="P161" s="141">
        <f t="shared" si="21"/>
        <v>19.404</v>
      </c>
      <c r="Q161" s="141">
        <v>9.2499999999999999E-2</v>
      </c>
      <c r="R161" s="141">
        <f t="shared" si="22"/>
        <v>2.331</v>
      </c>
      <c r="S161" s="141">
        <v>0</v>
      </c>
      <c r="T161" s="142">
        <f t="shared" si="23"/>
        <v>0</v>
      </c>
      <c r="AR161" s="143" t="s">
        <v>136</v>
      </c>
      <c r="AT161" s="143" t="s">
        <v>131</v>
      </c>
      <c r="AU161" s="143" t="s">
        <v>84</v>
      </c>
      <c r="AY161" s="13" t="s">
        <v>129</v>
      </c>
      <c r="BE161" s="144">
        <f t="shared" si="24"/>
        <v>0</v>
      </c>
      <c r="BF161" s="144">
        <f t="shared" si="25"/>
        <v>0</v>
      </c>
      <c r="BG161" s="144">
        <f t="shared" si="26"/>
        <v>0</v>
      </c>
      <c r="BH161" s="144">
        <f t="shared" si="27"/>
        <v>0</v>
      </c>
      <c r="BI161" s="144">
        <f t="shared" si="28"/>
        <v>0</v>
      </c>
      <c r="BJ161" s="13" t="s">
        <v>84</v>
      </c>
      <c r="BK161" s="145">
        <f t="shared" si="29"/>
        <v>0</v>
      </c>
      <c r="BL161" s="13" t="s">
        <v>136</v>
      </c>
      <c r="BM161" s="143" t="s">
        <v>215</v>
      </c>
    </row>
    <row r="162" spans="2:65" s="1" customFormat="1" ht="16.5" customHeight="1">
      <c r="B162" s="133"/>
      <c r="C162" s="146" t="s">
        <v>216</v>
      </c>
      <c r="D162" s="146" t="s">
        <v>217</v>
      </c>
      <c r="E162" s="147" t="s">
        <v>218</v>
      </c>
      <c r="F162" s="148" t="s">
        <v>219</v>
      </c>
      <c r="G162" s="149" t="s">
        <v>134</v>
      </c>
      <c r="H162" s="150">
        <v>25.704000000000001</v>
      </c>
      <c r="I162" s="150"/>
      <c r="J162" s="150">
        <f t="shared" si="20"/>
        <v>0</v>
      </c>
      <c r="K162" s="148" t="s">
        <v>1</v>
      </c>
      <c r="L162" s="151"/>
      <c r="M162" s="152" t="s">
        <v>1</v>
      </c>
      <c r="N162" s="153" t="s">
        <v>37</v>
      </c>
      <c r="O162" s="141">
        <v>0</v>
      </c>
      <c r="P162" s="141">
        <f t="shared" si="21"/>
        <v>0</v>
      </c>
      <c r="Q162" s="141">
        <v>0.13</v>
      </c>
      <c r="R162" s="141">
        <f t="shared" si="22"/>
        <v>3.34152</v>
      </c>
      <c r="S162" s="141">
        <v>0</v>
      </c>
      <c r="T162" s="142">
        <f t="shared" si="23"/>
        <v>0</v>
      </c>
      <c r="AR162" s="143" t="s">
        <v>161</v>
      </c>
      <c r="AT162" s="143" t="s">
        <v>217</v>
      </c>
      <c r="AU162" s="143" t="s">
        <v>84</v>
      </c>
      <c r="AY162" s="13" t="s">
        <v>129</v>
      </c>
      <c r="BE162" s="144">
        <f t="shared" si="24"/>
        <v>0</v>
      </c>
      <c r="BF162" s="144">
        <f t="shared" si="25"/>
        <v>0</v>
      </c>
      <c r="BG162" s="144">
        <f t="shared" si="26"/>
        <v>0</v>
      </c>
      <c r="BH162" s="144">
        <f t="shared" si="27"/>
        <v>0</v>
      </c>
      <c r="BI162" s="144">
        <f t="shared" si="28"/>
        <v>0</v>
      </c>
      <c r="BJ162" s="13" t="s">
        <v>84</v>
      </c>
      <c r="BK162" s="145">
        <f t="shared" si="29"/>
        <v>0</v>
      </c>
      <c r="BL162" s="13" t="s">
        <v>136</v>
      </c>
      <c r="BM162" s="143" t="s">
        <v>220</v>
      </c>
    </row>
    <row r="163" spans="2:65" s="1" customFormat="1" ht="36" customHeight="1">
      <c r="B163" s="133"/>
      <c r="C163" s="134" t="s">
        <v>221</v>
      </c>
      <c r="D163" s="134" t="s">
        <v>131</v>
      </c>
      <c r="E163" s="135" t="s">
        <v>222</v>
      </c>
      <c r="F163" s="136" t="s">
        <v>223</v>
      </c>
      <c r="G163" s="137" t="s">
        <v>224</v>
      </c>
      <c r="H163" s="138">
        <v>13</v>
      </c>
      <c r="I163" s="138"/>
      <c r="J163" s="138">
        <f t="shared" si="20"/>
        <v>0</v>
      </c>
      <c r="K163" s="136" t="s">
        <v>135</v>
      </c>
      <c r="L163" s="25"/>
      <c r="M163" s="139" t="s">
        <v>1</v>
      </c>
      <c r="N163" s="140" t="s">
        <v>37</v>
      </c>
      <c r="O163" s="141">
        <v>0.19500000000000001</v>
      </c>
      <c r="P163" s="141">
        <f t="shared" si="21"/>
        <v>2.5350000000000001</v>
      </c>
      <c r="Q163" s="141">
        <v>0.44087999999999999</v>
      </c>
      <c r="R163" s="141">
        <f t="shared" si="22"/>
        <v>5.7314400000000001</v>
      </c>
      <c r="S163" s="141">
        <v>0</v>
      </c>
      <c r="T163" s="142">
        <f t="shared" si="23"/>
        <v>0</v>
      </c>
      <c r="AR163" s="143" t="s">
        <v>136</v>
      </c>
      <c r="AT163" s="143" t="s">
        <v>131</v>
      </c>
      <c r="AU163" s="143" t="s">
        <v>84</v>
      </c>
      <c r="AY163" s="13" t="s">
        <v>129</v>
      </c>
      <c r="BE163" s="144">
        <f t="shared" si="24"/>
        <v>0</v>
      </c>
      <c r="BF163" s="144">
        <f t="shared" si="25"/>
        <v>0</v>
      </c>
      <c r="BG163" s="144">
        <f t="shared" si="26"/>
        <v>0</v>
      </c>
      <c r="BH163" s="144">
        <f t="shared" si="27"/>
        <v>0</v>
      </c>
      <c r="BI163" s="144">
        <f t="shared" si="28"/>
        <v>0</v>
      </c>
      <c r="BJ163" s="13" t="s">
        <v>84</v>
      </c>
      <c r="BK163" s="145">
        <f t="shared" si="29"/>
        <v>0</v>
      </c>
      <c r="BL163" s="13" t="s">
        <v>136</v>
      </c>
      <c r="BM163" s="143" t="s">
        <v>225</v>
      </c>
    </row>
    <row r="164" spans="2:65" s="1" customFormat="1" ht="36" customHeight="1">
      <c r="B164" s="133"/>
      <c r="C164" s="146" t="s">
        <v>226</v>
      </c>
      <c r="D164" s="146" t="s">
        <v>217</v>
      </c>
      <c r="E164" s="147" t="s">
        <v>227</v>
      </c>
      <c r="F164" s="148" t="s">
        <v>228</v>
      </c>
      <c r="G164" s="149" t="s">
        <v>229</v>
      </c>
      <c r="H164" s="150">
        <v>13</v>
      </c>
      <c r="I164" s="150"/>
      <c r="J164" s="150">
        <f t="shared" si="20"/>
        <v>0</v>
      </c>
      <c r="K164" s="148" t="s">
        <v>1</v>
      </c>
      <c r="L164" s="151"/>
      <c r="M164" s="152" t="s">
        <v>1</v>
      </c>
      <c r="N164" s="153" t="s">
        <v>37</v>
      </c>
      <c r="O164" s="141">
        <v>0</v>
      </c>
      <c r="P164" s="141">
        <f t="shared" si="21"/>
        <v>0</v>
      </c>
      <c r="Q164" s="141">
        <v>1.46E-2</v>
      </c>
      <c r="R164" s="141">
        <f t="shared" si="22"/>
        <v>0.1898</v>
      </c>
      <c r="S164" s="141">
        <v>0</v>
      </c>
      <c r="T164" s="142">
        <f t="shared" si="23"/>
        <v>0</v>
      </c>
      <c r="AR164" s="143" t="s">
        <v>161</v>
      </c>
      <c r="AT164" s="143" t="s">
        <v>217</v>
      </c>
      <c r="AU164" s="143" t="s">
        <v>84</v>
      </c>
      <c r="AY164" s="13" t="s">
        <v>129</v>
      </c>
      <c r="BE164" s="144">
        <f t="shared" si="24"/>
        <v>0</v>
      </c>
      <c r="BF164" s="144">
        <f t="shared" si="25"/>
        <v>0</v>
      </c>
      <c r="BG164" s="144">
        <f t="shared" si="26"/>
        <v>0</v>
      </c>
      <c r="BH164" s="144">
        <f t="shared" si="27"/>
        <v>0</v>
      </c>
      <c r="BI164" s="144">
        <f t="shared" si="28"/>
        <v>0</v>
      </c>
      <c r="BJ164" s="13" t="s">
        <v>84</v>
      </c>
      <c r="BK164" s="145">
        <f t="shared" si="29"/>
        <v>0</v>
      </c>
      <c r="BL164" s="13" t="s">
        <v>136</v>
      </c>
      <c r="BM164" s="143" t="s">
        <v>230</v>
      </c>
    </row>
    <row r="165" spans="2:65" s="11" customFormat="1" ht="22.9" customHeight="1">
      <c r="B165" s="121"/>
      <c r="D165" s="122" t="s">
        <v>70</v>
      </c>
      <c r="E165" s="131" t="s">
        <v>165</v>
      </c>
      <c r="F165" s="131" t="s">
        <v>231</v>
      </c>
      <c r="J165" s="132">
        <f>BK165</f>
        <v>0</v>
      </c>
      <c r="L165" s="121"/>
      <c r="M165" s="125"/>
      <c r="N165" s="126"/>
      <c r="O165" s="126"/>
      <c r="P165" s="127">
        <f>SUM(P166:P172)</f>
        <v>14.069319999999998</v>
      </c>
      <c r="Q165" s="126"/>
      <c r="R165" s="127">
        <f>SUM(R166:R172)</f>
        <v>0.36347999999999997</v>
      </c>
      <c r="S165" s="126"/>
      <c r="T165" s="128">
        <f>SUM(T166:T172)</f>
        <v>0</v>
      </c>
      <c r="AR165" s="122" t="s">
        <v>78</v>
      </c>
      <c r="AT165" s="129" t="s">
        <v>70</v>
      </c>
      <c r="AU165" s="129" t="s">
        <v>78</v>
      </c>
      <c r="AY165" s="122" t="s">
        <v>129</v>
      </c>
      <c r="BK165" s="130">
        <f>SUM(BK166:BK172)</f>
        <v>0</v>
      </c>
    </row>
    <row r="166" spans="2:65" s="1" customFormat="1" ht="36" customHeight="1">
      <c r="B166" s="133"/>
      <c r="C166" s="134" t="s">
        <v>232</v>
      </c>
      <c r="D166" s="134" t="s">
        <v>131</v>
      </c>
      <c r="E166" s="135" t="s">
        <v>233</v>
      </c>
      <c r="F166" s="136" t="s">
        <v>234</v>
      </c>
      <c r="G166" s="137" t="s">
        <v>224</v>
      </c>
      <c r="H166" s="138">
        <v>3</v>
      </c>
      <c r="I166" s="138"/>
      <c r="J166" s="138">
        <f t="shared" ref="J166:J172" si="30">ROUND(I166*H166,3)</f>
        <v>0</v>
      </c>
      <c r="K166" s="136" t="s">
        <v>135</v>
      </c>
      <c r="L166" s="25"/>
      <c r="M166" s="139" t="s">
        <v>1</v>
      </c>
      <c r="N166" s="140" t="s">
        <v>37</v>
      </c>
      <c r="O166" s="141">
        <v>0.13200000000000001</v>
      </c>
      <c r="P166" s="141">
        <f t="shared" ref="P166:P172" si="31">O166*H166</f>
        <v>0.39600000000000002</v>
      </c>
      <c r="Q166" s="141">
        <v>9.7930000000000003E-2</v>
      </c>
      <c r="R166" s="141">
        <f t="shared" ref="R166:R172" si="32">Q166*H166</f>
        <v>0.29379</v>
      </c>
      <c r="S166" s="141">
        <v>0</v>
      </c>
      <c r="T166" s="142">
        <f t="shared" ref="T166:T172" si="33">S166*H166</f>
        <v>0</v>
      </c>
      <c r="AR166" s="143" t="s">
        <v>136</v>
      </c>
      <c r="AT166" s="143" t="s">
        <v>131</v>
      </c>
      <c r="AU166" s="143" t="s">
        <v>84</v>
      </c>
      <c r="AY166" s="13" t="s">
        <v>129</v>
      </c>
      <c r="BE166" s="144">
        <f t="shared" ref="BE166:BE172" si="34">IF(N166="základná",J166,0)</f>
        <v>0</v>
      </c>
      <c r="BF166" s="144">
        <f t="shared" ref="BF166:BF172" si="35">IF(N166="znížená",J166,0)</f>
        <v>0</v>
      </c>
      <c r="BG166" s="144">
        <f t="shared" ref="BG166:BG172" si="36">IF(N166="zákl. prenesená",J166,0)</f>
        <v>0</v>
      </c>
      <c r="BH166" s="144">
        <f t="shared" ref="BH166:BH172" si="37">IF(N166="zníž. prenesená",J166,0)</f>
        <v>0</v>
      </c>
      <c r="BI166" s="144">
        <f t="shared" ref="BI166:BI172" si="38">IF(N166="nulová",J166,0)</f>
        <v>0</v>
      </c>
      <c r="BJ166" s="13" t="s">
        <v>84</v>
      </c>
      <c r="BK166" s="145">
        <f t="shared" ref="BK166:BK172" si="39">ROUND(I166*H166,3)</f>
        <v>0</v>
      </c>
      <c r="BL166" s="13" t="s">
        <v>136</v>
      </c>
      <c r="BM166" s="143" t="s">
        <v>235</v>
      </c>
    </row>
    <row r="167" spans="2:65" s="1" customFormat="1" ht="16.5" customHeight="1">
      <c r="B167" s="133"/>
      <c r="C167" s="146" t="s">
        <v>236</v>
      </c>
      <c r="D167" s="146" t="s">
        <v>217</v>
      </c>
      <c r="E167" s="147" t="s">
        <v>237</v>
      </c>
      <c r="F167" s="148" t="s">
        <v>238</v>
      </c>
      <c r="G167" s="149" t="s">
        <v>229</v>
      </c>
      <c r="H167" s="150">
        <v>3.03</v>
      </c>
      <c r="I167" s="150"/>
      <c r="J167" s="150">
        <f t="shared" si="30"/>
        <v>0</v>
      </c>
      <c r="K167" s="148" t="s">
        <v>135</v>
      </c>
      <c r="L167" s="151"/>
      <c r="M167" s="152" t="s">
        <v>1</v>
      </c>
      <c r="N167" s="153" t="s">
        <v>37</v>
      </c>
      <c r="O167" s="141">
        <v>0</v>
      </c>
      <c r="P167" s="141">
        <f t="shared" si="31"/>
        <v>0</v>
      </c>
      <c r="Q167" s="141">
        <v>2.3E-2</v>
      </c>
      <c r="R167" s="141">
        <f t="shared" si="32"/>
        <v>6.9689999999999988E-2</v>
      </c>
      <c r="S167" s="141">
        <v>0</v>
      </c>
      <c r="T167" s="142">
        <f t="shared" si="33"/>
        <v>0</v>
      </c>
      <c r="AR167" s="143" t="s">
        <v>161</v>
      </c>
      <c r="AT167" s="143" t="s">
        <v>217</v>
      </c>
      <c r="AU167" s="143" t="s">
        <v>84</v>
      </c>
      <c r="AY167" s="13" t="s">
        <v>129</v>
      </c>
      <c r="BE167" s="144">
        <f t="shared" si="34"/>
        <v>0</v>
      </c>
      <c r="BF167" s="144">
        <f t="shared" si="35"/>
        <v>0</v>
      </c>
      <c r="BG167" s="144">
        <f t="shared" si="36"/>
        <v>0</v>
      </c>
      <c r="BH167" s="144">
        <f t="shared" si="37"/>
        <v>0</v>
      </c>
      <c r="BI167" s="144">
        <f t="shared" si="38"/>
        <v>0</v>
      </c>
      <c r="BJ167" s="13" t="s">
        <v>84</v>
      </c>
      <c r="BK167" s="145">
        <f t="shared" si="39"/>
        <v>0</v>
      </c>
      <c r="BL167" s="13" t="s">
        <v>136</v>
      </c>
      <c r="BM167" s="143" t="s">
        <v>239</v>
      </c>
    </row>
    <row r="168" spans="2:65" s="1" customFormat="1" ht="24" customHeight="1">
      <c r="B168" s="133"/>
      <c r="C168" s="134" t="s">
        <v>240</v>
      </c>
      <c r="D168" s="134" t="s">
        <v>131</v>
      </c>
      <c r="E168" s="135" t="s">
        <v>241</v>
      </c>
      <c r="F168" s="136" t="s">
        <v>242</v>
      </c>
      <c r="G168" s="137" t="s">
        <v>224</v>
      </c>
      <c r="H168" s="138">
        <v>11.5</v>
      </c>
      <c r="I168" s="138"/>
      <c r="J168" s="138">
        <f t="shared" si="30"/>
        <v>0</v>
      </c>
      <c r="K168" s="136" t="s">
        <v>135</v>
      </c>
      <c r="L168" s="25"/>
      <c r="M168" s="139" t="s">
        <v>1</v>
      </c>
      <c r="N168" s="140" t="s">
        <v>37</v>
      </c>
      <c r="O168" s="141">
        <v>0.14499999999999999</v>
      </c>
      <c r="P168" s="141">
        <f t="shared" si="31"/>
        <v>1.6675</v>
      </c>
      <c r="Q168" s="141">
        <v>0</v>
      </c>
      <c r="R168" s="141">
        <f t="shared" si="32"/>
        <v>0</v>
      </c>
      <c r="S168" s="141">
        <v>0</v>
      </c>
      <c r="T168" s="142">
        <f t="shared" si="33"/>
        <v>0</v>
      </c>
      <c r="AR168" s="143" t="s">
        <v>136</v>
      </c>
      <c r="AT168" s="143" t="s">
        <v>131</v>
      </c>
      <c r="AU168" s="143" t="s">
        <v>84</v>
      </c>
      <c r="AY168" s="13" t="s">
        <v>129</v>
      </c>
      <c r="BE168" s="144">
        <f t="shared" si="34"/>
        <v>0</v>
      </c>
      <c r="BF168" s="144">
        <f t="shared" si="35"/>
        <v>0</v>
      </c>
      <c r="BG168" s="144">
        <f t="shared" si="36"/>
        <v>0</v>
      </c>
      <c r="BH168" s="144">
        <f t="shared" si="37"/>
        <v>0</v>
      </c>
      <c r="BI168" s="144">
        <f t="shared" si="38"/>
        <v>0</v>
      </c>
      <c r="BJ168" s="13" t="s">
        <v>84</v>
      </c>
      <c r="BK168" s="145">
        <f t="shared" si="39"/>
        <v>0</v>
      </c>
      <c r="BL168" s="13" t="s">
        <v>136</v>
      </c>
      <c r="BM168" s="143" t="s">
        <v>243</v>
      </c>
    </row>
    <row r="169" spans="2:65" s="1" customFormat="1" ht="16.5" customHeight="1">
      <c r="B169" s="133"/>
      <c r="C169" s="134" t="s">
        <v>244</v>
      </c>
      <c r="D169" s="134" t="s">
        <v>131</v>
      </c>
      <c r="E169" s="135" t="s">
        <v>245</v>
      </c>
      <c r="F169" s="136" t="s">
        <v>246</v>
      </c>
      <c r="G169" s="137" t="s">
        <v>177</v>
      </c>
      <c r="H169" s="138">
        <v>14.821999999999999</v>
      </c>
      <c r="I169" s="138"/>
      <c r="J169" s="138">
        <f t="shared" si="30"/>
        <v>0</v>
      </c>
      <c r="K169" s="136" t="s">
        <v>135</v>
      </c>
      <c r="L169" s="25"/>
      <c r="M169" s="139" t="s">
        <v>1</v>
      </c>
      <c r="N169" s="140" t="s">
        <v>37</v>
      </c>
      <c r="O169" s="141">
        <v>0.59799999999999998</v>
      </c>
      <c r="P169" s="141">
        <f t="shared" si="31"/>
        <v>8.8635559999999991</v>
      </c>
      <c r="Q169" s="141">
        <v>0</v>
      </c>
      <c r="R169" s="141">
        <f t="shared" si="32"/>
        <v>0</v>
      </c>
      <c r="S169" s="141">
        <v>0</v>
      </c>
      <c r="T169" s="142">
        <f t="shared" si="33"/>
        <v>0</v>
      </c>
      <c r="AR169" s="143" t="s">
        <v>136</v>
      </c>
      <c r="AT169" s="143" t="s">
        <v>131</v>
      </c>
      <c r="AU169" s="143" t="s">
        <v>84</v>
      </c>
      <c r="AY169" s="13" t="s">
        <v>129</v>
      </c>
      <c r="BE169" s="144">
        <f t="shared" si="34"/>
        <v>0</v>
      </c>
      <c r="BF169" s="144">
        <f t="shared" si="35"/>
        <v>0</v>
      </c>
      <c r="BG169" s="144">
        <f t="shared" si="36"/>
        <v>0</v>
      </c>
      <c r="BH169" s="144">
        <f t="shared" si="37"/>
        <v>0</v>
      </c>
      <c r="BI169" s="144">
        <f t="shared" si="38"/>
        <v>0</v>
      </c>
      <c r="BJ169" s="13" t="s">
        <v>84</v>
      </c>
      <c r="BK169" s="145">
        <f t="shared" si="39"/>
        <v>0</v>
      </c>
      <c r="BL169" s="13" t="s">
        <v>136</v>
      </c>
      <c r="BM169" s="143" t="s">
        <v>247</v>
      </c>
    </row>
    <row r="170" spans="2:65" s="1" customFormat="1" ht="24" customHeight="1">
      <c r="B170" s="133"/>
      <c r="C170" s="134" t="s">
        <v>248</v>
      </c>
      <c r="D170" s="134" t="s">
        <v>131</v>
      </c>
      <c r="E170" s="135" t="s">
        <v>249</v>
      </c>
      <c r="F170" s="136" t="s">
        <v>250</v>
      </c>
      <c r="G170" s="137" t="s">
        <v>177</v>
      </c>
      <c r="H170" s="138">
        <v>133.398</v>
      </c>
      <c r="I170" s="138"/>
      <c r="J170" s="138">
        <f t="shared" si="30"/>
        <v>0</v>
      </c>
      <c r="K170" s="136" t="s">
        <v>135</v>
      </c>
      <c r="L170" s="25"/>
      <c r="M170" s="139" t="s">
        <v>1</v>
      </c>
      <c r="N170" s="140" t="s">
        <v>37</v>
      </c>
      <c r="O170" s="141">
        <v>7.0000000000000001E-3</v>
      </c>
      <c r="P170" s="141">
        <f t="shared" si="31"/>
        <v>0.933786</v>
      </c>
      <c r="Q170" s="141">
        <v>0</v>
      </c>
      <c r="R170" s="141">
        <f t="shared" si="32"/>
        <v>0</v>
      </c>
      <c r="S170" s="141">
        <v>0</v>
      </c>
      <c r="T170" s="142">
        <f t="shared" si="33"/>
        <v>0</v>
      </c>
      <c r="AR170" s="143" t="s">
        <v>136</v>
      </c>
      <c r="AT170" s="143" t="s">
        <v>131</v>
      </c>
      <c r="AU170" s="143" t="s">
        <v>84</v>
      </c>
      <c r="AY170" s="13" t="s">
        <v>129</v>
      </c>
      <c r="BE170" s="144">
        <f t="shared" si="34"/>
        <v>0</v>
      </c>
      <c r="BF170" s="144">
        <f t="shared" si="35"/>
        <v>0</v>
      </c>
      <c r="BG170" s="144">
        <f t="shared" si="36"/>
        <v>0</v>
      </c>
      <c r="BH170" s="144">
        <f t="shared" si="37"/>
        <v>0</v>
      </c>
      <c r="BI170" s="144">
        <f t="shared" si="38"/>
        <v>0</v>
      </c>
      <c r="BJ170" s="13" t="s">
        <v>84</v>
      </c>
      <c r="BK170" s="145">
        <f t="shared" si="39"/>
        <v>0</v>
      </c>
      <c r="BL170" s="13" t="s">
        <v>136</v>
      </c>
      <c r="BM170" s="143" t="s">
        <v>251</v>
      </c>
    </row>
    <row r="171" spans="2:65" s="1" customFormat="1" ht="24" customHeight="1">
      <c r="B171" s="133"/>
      <c r="C171" s="134" t="s">
        <v>252</v>
      </c>
      <c r="D171" s="134" t="s">
        <v>131</v>
      </c>
      <c r="E171" s="135" t="s">
        <v>253</v>
      </c>
      <c r="F171" s="136" t="s">
        <v>254</v>
      </c>
      <c r="G171" s="137" t="s">
        <v>177</v>
      </c>
      <c r="H171" s="138">
        <v>14.821999999999999</v>
      </c>
      <c r="I171" s="138"/>
      <c r="J171" s="138">
        <f t="shared" si="30"/>
        <v>0</v>
      </c>
      <c r="K171" s="136" t="s">
        <v>135</v>
      </c>
      <c r="L171" s="25"/>
      <c r="M171" s="139" t="s">
        <v>1</v>
      </c>
      <c r="N171" s="140" t="s">
        <v>37</v>
      </c>
      <c r="O171" s="141">
        <v>0.14899999999999999</v>
      </c>
      <c r="P171" s="141">
        <f t="shared" si="31"/>
        <v>2.2084779999999999</v>
      </c>
      <c r="Q171" s="141">
        <v>0</v>
      </c>
      <c r="R171" s="141">
        <f t="shared" si="32"/>
        <v>0</v>
      </c>
      <c r="S171" s="141">
        <v>0</v>
      </c>
      <c r="T171" s="142">
        <f t="shared" si="33"/>
        <v>0</v>
      </c>
      <c r="AR171" s="143" t="s">
        <v>136</v>
      </c>
      <c r="AT171" s="143" t="s">
        <v>131</v>
      </c>
      <c r="AU171" s="143" t="s">
        <v>84</v>
      </c>
      <c r="AY171" s="13" t="s">
        <v>129</v>
      </c>
      <c r="BE171" s="144">
        <f t="shared" si="34"/>
        <v>0</v>
      </c>
      <c r="BF171" s="144">
        <f t="shared" si="35"/>
        <v>0</v>
      </c>
      <c r="BG171" s="144">
        <f t="shared" si="36"/>
        <v>0</v>
      </c>
      <c r="BH171" s="144">
        <f t="shared" si="37"/>
        <v>0</v>
      </c>
      <c r="BI171" s="144">
        <f t="shared" si="38"/>
        <v>0</v>
      </c>
      <c r="BJ171" s="13" t="s">
        <v>84</v>
      </c>
      <c r="BK171" s="145">
        <f t="shared" si="39"/>
        <v>0</v>
      </c>
      <c r="BL171" s="13" t="s">
        <v>136</v>
      </c>
      <c r="BM171" s="143" t="s">
        <v>255</v>
      </c>
    </row>
    <row r="172" spans="2:65" s="1" customFormat="1" ht="24" customHeight="1">
      <c r="B172" s="133"/>
      <c r="C172" s="134" t="s">
        <v>256</v>
      </c>
      <c r="D172" s="134" t="s">
        <v>131</v>
      </c>
      <c r="E172" s="135" t="s">
        <v>257</v>
      </c>
      <c r="F172" s="136" t="s">
        <v>258</v>
      </c>
      <c r="G172" s="137" t="s">
        <v>177</v>
      </c>
      <c r="H172" s="138">
        <v>14.821999999999999</v>
      </c>
      <c r="I172" s="138"/>
      <c r="J172" s="138">
        <f t="shared" si="30"/>
        <v>0</v>
      </c>
      <c r="K172" s="136" t="s">
        <v>135</v>
      </c>
      <c r="L172" s="25"/>
      <c r="M172" s="139" t="s">
        <v>1</v>
      </c>
      <c r="N172" s="140" t="s">
        <v>37</v>
      </c>
      <c r="O172" s="141">
        <v>0</v>
      </c>
      <c r="P172" s="141">
        <f t="shared" si="31"/>
        <v>0</v>
      </c>
      <c r="Q172" s="141">
        <v>0</v>
      </c>
      <c r="R172" s="141">
        <f t="shared" si="32"/>
        <v>0</v>
      </c>
      <c r="S172" s="141">
        <v>0</v>
      </c>
      <c r="T172" s="142">
        <f t="shared" si="33"/>
        <v>0</v>
      </c>
      <c r="AR172" s="143" t="s">
        <v>136</v>
      </c>
      <c r="AT172" s="143" t="s">
        <v>131</v>
      </c>
      <c r="AU172" s="143" t="s">
        <v>84</v>
      </c>
      <c r="AY172" s="13" t="s">
        <v>129</v>
      </c>
      <c r="BE172" s="144">
        <f t="shared" si="34"/>
        <v>0</v>
      </c>
      <c r="BF172" s="144">
        <f t="shared" si="35"/>
        <v>0</v>
      </c>
      <c r="BG172" s="144">
        <f t="shared" si="36"/>
        <v>0</v>
      </c>
      <c r="BH172" s="144">
        <f t="shared" si="37"/>
        <v>0</v>
      </c>
      <c r="BI172" s="144">
        <f t="shared" si="38"/>
        <v>0</v>
      </c>
      <c r="BJ172" s="13" t="s">
        <v>84</v>
      </c>
      <c r="BK172" s="145">
        <f t="shared" si="39"/>
        <v>0</v>
      </c>
      <c r="BL172" s="13" t="s">
        <v>136</v>
      </c>
      <c r="BM172" s="143" t="s">
        <v>259</v>
      </c>
    </row>
    <row r="173" spans="2:65" s="11" customFormat="1" ht="22.9" customHeight="1">
      <c r="B173" s="121"/>
      <c r="D173" s="122" t="s">
        <v>70</v>
      </c>
      <c r="E173" s="131" t="s">
        <v>260</v>
      </c>
      <c r="F173" s="131" t="s">
        <v>261</v>
      </c>
      <c r="J173" s="132">
        <f>BK173</f>
        <v>0</v>
      </c>
      <c r="L173" s="121"/>
      <c r="M173" s="125"/>
      <c r="N173" s="126"/>
      <c r="O173" s="126"/>
      <c r="P173" s="127">
        <f>P174</f>
        <v>15.502278</v>
      </c>
      <c r="Q173" s="126"/>
      <c r="R173" s="127">
        <f>R174</f>
        <v>0</v>
      </c>
      <c r="S173" s="126"/>
      <c r="T173" s="128">
        <f>T174</f>
        <v>0</v>
      </c>
      <c r="AR173" s="122" t="s">
        <v>78</v>
      </c>
      <c r="AT173" s="129" t="s">
        <v>70</v>
      </c>
      <c r="AU173" s="129" t="s">
        <v>78</v>
      </c>
      <c r="AY173" s="122" t="s">
        <v>129</v>
      </c>
      <c r="BK173" s="130">
        <f>BK174</f>
        <v>0</v>
      </c>
    </row>
    <row r="174" spans="2:65" s="1" customFormat="1" ht="24" customHeight="1">
      <c r="B174" s="133"/>
      <c r="C174" s="134" t="s">
        <v>262</v>
      </c>
      <c r="D174" s="134" t="s">
        <v>131</v>
      </c>
      <c r="E174" s="135" t="s">
        <v>263</v>
      </c>
      <c r="F174" s="136" t="s">
        <v>264</v>
      </c>
      <c r="G174" s="137" t="s">
        <v>177</v>
      </c>
      <c r="H174" s="138">
        <v>39.445999999999998</v>
      </c>
      <c r="I174" s="138"/>
      <c r="J174" s="138">
        <f>ROUND(I174*H174,3)</f>
        <v>0</v>
      </c>
      <c r="K174" s="136" t="s">
        <v>135</v>
      </c>
      <c r="L174" s="25"/>
      <c r="M174" s="139" t="s">
        <v>1</v>
      </c>
      <c r="N174" s="140" t="s">
        <v>37</v>
      </c>
      <c r="O174" s="141">
        <v>0.39300000000000002</v>
      </c>
      <c r="P174" s="141">
        <f>O174*H174</f>
        <v>15.502278</v>
      </c>
      <c r="Q174" s="141">
        <v>0</v>
      </c>
      <c r="R174" s="141">
        <f>Q174*H174</f>
        <v>0</v>
      </c>
      <c r="S174" s="141">
        <v>0</v>
      </c>
      <c r="T174" s="142">
        <f>S174*H174</f>
        <v>0</v>
      </c>
      <c r="AR174" s="143" t="s">
        <v>136</v>
      </c>
      <c r="AT174" s="143" t="s">
        <v>131</v>
      </c>
      <c r="AU174" s="143" t="s">
        <v>84</v>
      </c>
      <c r="AY174" s="13" t="s">
        <v>129</v>
      </c>
      <c r="BE174" s="144">
        <f>IF(N174="základná",J174,0)</f>
        <v>0</v>
      </c>
      <c r="BF174" s="144">
        <f>IF(N174="znížená",J174,0)</f>
        <v>0</v>
      </c>
      <c r="BG174" s="144">
        <f>IF(N174="zákl. prenesená",J174,0)</f>
        <v>0</v>
      </c>
      <c r="BH174" s="144">
        <f>IF(N174="zníž. prenesená",J174,0)</f>
        <v>0</v>
      </c>
      <c r="BI174" s="144">
        <f>IF(N174="nulová",J174,0)</f>
        <v>0</v>
      </c>
      <c r="BJ174" s="13" t="s">
        <v>84</v>
      </c>
      <c r="BK174" s="145">
        <f>ROUND(I174*H174,3)</f>
        <v>0</v>
      </c>
      <c r="BL174" s="13" t="s">
        <v>136</v>
      </c>
      <c r="BM174" s="143" t="s">
        <v>265</v>
      </c>
    </row>
    <row r="175" spans="2:65" s="11" customFormat="1" ht="25.9" customHeight="1">
      <c r="B175" s="121"/>
      <c r="D175" s="122" t="s">
        <v>70</v>
      </c>
      <c r="E175" s="123" t="s">
        <v>266</v>
      </c>
      <c r="F175" s="123" t="s">
        <v>267</v>
      </c>
      <c r="J175" s="124">
        <f>BK175</f>
        <v>0</v>
      </c>
      <c r="L175" s="121"/>
      <c r="M175" s="125"/>
      <c r="N175" s="126"/>
      <c r="O175" s="126"/>
      <c r="P175" s="127">
        <f>P176+P179+P183</f>
        <v>103.23715299999999</v>
      </c>
      <c r="Q175" s="126"/>
      <c r="R175" s="127">
        <f>R176+R179+R183</f>
        <v>0.38808663999999998</v>
      </c>
      <c r="S175" s="126"/>
      <c r="T175" s="128">
        <f>T176+T179+T183</f>
        <v>0</v>
      </c>
      <c r="AR175" s="122" t="s">
        <v>84</v>
      </c>
      <c r="AT175" s="129" t="s">
        <v>70</v>
      </c>
      <c r="AU175" s="129" t="s">
        <v>71</v>
      </c>
      <c r="AY175" s="122" t="s">
        <v>129</v>
      </c>
      <c r="BK175" s="130">
        <f>BK176+BK179+BK183</f>
        <v>0</v>
      </c>
    </row>
    <row r="176" spans="2:65" s="11" customFormat="1" ht="22.9" customHeight="1">
      <c r="B176" s="121"/>
      <c r="D176" s="122" t="s">
        <v>70</v>
      </c>
      <c r="E176" s="131" t="s">
        <v>268</v>
      </c>
      <c r="F176" s="131" t="s">
        <v>269</v>
      </c>
      <c r="J176" s="132">
        <f>BK176</f>
        <v>0</v>
      </c>
      <c r="L176" s="121"/>
      <c r="M176" s="125"/>
      <c r="N176" s="126"/>
      <c r="O176" s="126"/>
      <c r="P176" s="127">
        <f>SUM(P177:P178)</f>
        <v>5.68506</v>
      </c>
      <c r="Q176" s="126"/>
      <c r="R176" s="127">
        <f>SUM(R177:R178)</f>
        <v>5.1449999999999996E-2</v>
      </c>
      <c r="S176" s="126"/>
      <c r="T176" s="128">
        <f>SUM(T177:T178)</f>
        <v>0</v>
      </c>
      <c r="AR176" s="122" t="s">
        <v>84</v>
      </c>
      <c r="AT176" s="129" t="s">
        <v>70</v>
      </c>
      <c r="AU176" s="129" t="s">
        <v>78</v>
      </c>
      <c r="AY176" s="122" t="s">
        <v>129</v>
      </c>
      <c r="BK176" s="130">
        <f>SUM(BK177:BK178)</f>
        <v>0</v>
      </c>
    </row>
    <row r="177" spans="2:65" s="1" customFormat="1" ht="24" customHeight="1">
      <c r="B177" s="133"/>
      <c r="C177" s="134" t="s">
        <v>270</v>
      </c>
      <c r="D177" s="134" t="s">
        <v>131</v>
      </c>
      <c r="E177" s="135" t="s">
        <v>271</v>
      </c>
      <c r="F177" s="136" t="s">
        <v>272</v>
      </c>
      <c r="G177" s="137" t="s">
        <v>134</v>
      </c>
      <c r="H177" s="138">
        <v>15</v>
      </c>
      <c r="I177" s="138"/>
      <c r="J177" s="138">
        <f>ROUND(I177*H177,3)</f>
        <v>0</v>
      </c>
      <c r="K177" s="136" t="s">
        <v>1</v>
      </c>
      <c r="L177" s="25"/>
      <c r="M177" s="139" t="s">
        <v>1</v>
      </c>
      <c r="N177" s="140" t="s">
        <v>37</v>
      </c>
      <c r="O177" s="141">
        <v>0.372</v>
      </c>
      <c r="P177" s="141">
        <f>O177*H177</f>
        <v>5.58</v>
      </c>
      <c r="Q177" s="141">
        <v>3.4299999999999999E-3</v>
      </c>
      <c r="R177" s="141">
        <f>Q177*H177</f>
        <v>5.1449999999999996E-2</v>
      </c>
      <c r="S177" s="141">
        <v>0</v>
      </c>
      <c r="T177" s="142">
        <f>S177*H177</f>
        <v>0</v>
      </c>
      <c r="AR177" s="143" t="s">
        <v>195</v>
      </c>
      <c r="AT177" s="143" t="s">
        <v>131</v>
      </c>
      <c r="AU177" s="143" t="s">
        <v>84</v>
      </c>
      <c r="AY177" s="13" t="s">
        <v>129</v>
      </c>
      <c r="BE177" s="144">
        <f>IF(N177="základná",J177,0)</f>
        <v>0</v>
      </c>
      <c r="BF177" s="144">
        <f>IF(N177="znížená",J177,0)</f>
        <v>0</v>
      </c>
      <c r="BG177" s="144">
        <f>IF(N177="zákl. prenesená",J177,0)</f>
        <v>0</v>
      </c>
      <c r="BH177" s="144">
        <f>IF(N177="zníž. prenesená",J177,0)</f>
        <v>0</v>
      </c>
      <c r="BI177" s="144">
        <f>IF(N177="nulová",J177,0)</f>
        <v>0</v>
      </c>
      <c r="BJ177" s="13" t="s">
        <v>84</v>
      </c>
      <c r="BK177" s="145">
        <f>ROUND(I177*H177,3)</f>
        <v>0</v>
      </c>
      <c r="BL177" s="13" t="s">
        <v>195</v>
      </c>
      <c r="BM177" s="143" t="s">
        <v>273</v>
      </c>
    </row>
    <row r="178" spans="2:65" s="1" customFormat="1" ht="16.5" customHeight="1">
      <c r="B178" s="133"/>
      <c r="C178" s="134" t="s">
        <v>274</v>
      </c>
      <c r="D178" s="134" t="s">
        <v>131</v>
      </c>
      <c r="E178" s="135" t="s">
        <v>275</v>
      </c>
      <c r="F178" s="136" t="s">
        <v>276</v>
      </c>
      <c r="G178" s="137" t="s">
        <v>177</v>
      </c>
      <c r="H178" s="138">
        <v>5.0999999999999997E-2</v>
      </c>
      <c r="I178" s="138"/>
      <c r="J178" s="138">
        <f>ROUND(I178*H178,3)</f>
        <v>0</v>
      </c>
      <c r="K178" s="136" t="s">
        <v>135</v>
      </c>
      <c r="L178" s="25"/>
      <c r="M178" s="139" t="s">
        <v>1</v>
      </c>
      <c r="N178" s="140" t="s">
        <v>37</v>
      </c>
      <c r="O178" s="141">
        <v>2.06</v>
      </c>
      <c r="P178" s="141">
        <f>O178*H178</f>
        <v>0.10506</v>
      </c>
      <c r="Q178" s="141">
        <v>0</v>
      </c>
      <c r="R178" s="141">
        <f>Q178*H178</f>
        <v>0</v>
      </c>
      <c r="S178" s="141">
        <v>0</v>
      </c>
      <c r="T178" s="142">
        <f>S178*H178</f>
        <v>0</v>
      </c>
      <c r="AR178" s="143" t="s">
        <v>195</v>
      </c>
      <c r="AT178" s="143" t="s">
        <v>131</v>
      </c>
      <c r="AU178" s="143" t="s">
        <v>84</v>
      </c>
      <c r="AY178" s="13" t="s">
        <v>129</v>
      </c>
      <c r="BE178" s="144">
        <f>IF(N178="základná",J178,0)</f>
        <v>0</v>
      </c>
      <c r="BF178" s="144">
        <f>IF(N178="znížená",J178,0)</f>
        <v>0</v>
      </c>
      <c r="BG178" s="144">
        <f>IF(N178="zákl. prenesená",J178,0)</f>
        <v>0</v>
      </c>
      <c r="BH178" s="144">
        <f>IF(N178="zníž. prenesená",J178,0)</f>
        <v>0</v>
      </c>
      <c r="BI178" s="144">
        <f>IF(N178="nulová",J178,0)</f>
        <v>0</v>
      </c>
      <c r="BJ178" s="13" t="s">
        <v>84</v>
      </c>
      <c r="BK178" s="145">
        <f>ROUND(I178*H178,3)</f>
        <v>0</v>
      </c>
      <c r="BL178" s="13" t="s">
        <v>195</v>
      </c>
      <c r="BM178" s="143" t="s">
        <v>277</v>
      </c>
    </row>
    <row r="179" spans="2:65" s="11" customFormat="1" ht="22.9" customHeight="1">
      <c r="B179" s="121"/>
      <c r="D179" s="122" t="s">
        <v>70</v>
      </c>
      <c r="E179" s="131" t="s">
        <v>278</v>
      </c>
      <c r="F179" s="131" t="s">
        <v>279</v>
      </c>
      <c r="J179" s="132">
        <f>BK179</f>
        <v>0</v>
      </c>
      <c r="L179" s="121"/>
      <c r="M179" s="125"/>
      <c r="N179" s="126"/>
      <c r="O179" s="126"/>
      <c r="P179" s="127">
        <f>SUM(P180:P182)</f>
        <v>91.355952999999985</v>
      </c>
      <c r="Q179" s="126"/>
      <c r="R179" s="127">
        <f>SUM(R180:R182)</f>
        <v>0.33283824000000001</v>
      </c>
      <c r="S179" s="126"/>
      <c r="T179" s="128">
        <f>SUM(T180:T182)</f>
        <v>0</v>
      </c>
      <c r="AR179" s="122" t="s">
        <v>84</v>
      </c>
      <c r="AT179" s="129" t="s">
        <v>70</v>
      </c>
      <c r="AU179" s="129" t="s">
        <v>78</v>
      </c>
      <c r="AY179" s="122" t="s">
        <v>129</v>
      </c>
      <c r="BK179" s="130">
        <f>SUM(BK180:BK182)</f>
        <v>0</v>
      </c>
    </row>
    <row r="180" spans="2:65" s="1" customFormat="1" ht="24" customHeight="1">
      <c r="B180" s="133"/>
      <c r="C180" s="134" t="s">
        <v>280</v>
      </c>
      <c r="D180" s="134" t="s">
        <v>131</v>
      </c>
      <c r="E180" s="135" t="s">
        <v>281</v>
      </c>
      <c r="F180" s="136" t="s">
        <v>282</v>
      </c>
      <c r="G180" s="137" t="s">
        <v>283</v>
      </c>
      <c r="H180" s="138">
        <v>299.85399999999998</v>
      </c>
      <c r="I180" s="138"/>
      <c r="J180" s="138">
        <f>ROUND(I180*H180,3)</f>
        <v>0</v>
      </c>
      <c r="K180" s="136" t="s">
        <v>135</v>
      </c>
      <c r="L180" s="25"/>
      <c r="M180" s="139" t="s">
        <v>1</v>
      </c>
      <c r="N180" s="140" t="s">
        <v>37</v>
      </c>
      <c r="O180" s="141">
        <v>0.30099999999999999</v>
      </c>
      <c r="P180" s="141">
        <f>O180*H180</f>
        <v>90.256053999999992</v>
      </c>
      <c r="Q180" s="141">
        <v>6.0000000000000002E-5</v>
      </c>
      <c r="R180" s="141">
        <f>Q180*H180</f>
        <v>1.7991239999999999E-2</v>
      </c>
      <c r="S180" s="141">
        <v>0</v>
      </c>
      <c r="T180" s="142">
        <f>S180*H180</f>
        <v>0</v>
      </c>
      <c r="AR180" s="143" t="s">
        <v>195</v>
      </c>
      <c r="AT180" s="143" t="s">
        <v>131</v>
      </c>
      <c r="AU180" s="143" t="s">
        <v>84</v>
      </c>
      <c r="AY180" s="13" t="s">
        <v>129</v>
      </c>
      <c r="BE180" s="144">
        <f>IF(N180="základná",J180,0)</f>
        <v>0</v>
      </c>
      <c r="BF180" s="144">
        <f>IF(N180="znížená",J180,0)</f>
        <v>0</v>
      </c>
      <c r="BG180" s="144">
        <f>IF(N180="zákl. prenesená",J180,0)</f>
        <v>0</v>
      </c>
      <c r="BH180" s="144">
        <f>IF(N180="zníž. prenesená",J180,0)</f>
        <v>0</v>
      </c>
      <c r="BI180" s="144">
        <f>IF(N180="nulová",J180,0)</f>
        <v>0</v>
      </c>
      <c r="BJ180" s="13" t="s">
        <v>84</v>
      </c>
      <c r="BK180" s="145">
        <f>ROUND(I180*H180,3)</f>
        <v>0</v>
      </c>
      <c r="BL180" s="13" t="s">
        <v>195</v>
      </c>
      <c r="BM180" s="143" t="s">
        <v>284</v>
      </c>
    </row>
    <row r="181" spans="2:65" s="1" customFormat="1" ht="48" customHeight="1">
      <c r="B181" s="133"/>
      <c r="C181" s="146" t="s">
        <v>285</v>
      </c>
      <c r="D181" s="146" t="s">
        <v>217</v>
      </c>
      <c r="E181" s="147" t="s">
        <v>286</v>
      </c>
      <c r="F181" s="148" t="s">
        <v>287</v>
      </c>
      <c r="G181" s="149" t="s">
        <v>283</v>
      </c>
      <c r="H181" s="150">
        <v>314.84699999999998</v>
      </c>
      <c r="I181" s="150"/>
      <c r="J181" s="150">
        <f>ROUND(I181*H181,3)</f>
        <v>0</v>
      </c>
      <c r="K181" s="148" t="s">
        <v>1</v>
      </c>
      <c r="L181" s="151"/>
      <c r="M181" s="152" t="s">
        <v>1</v>
      </c>
      <c r="N181" s="153" t="s">
        <v>37</v>
      </c>
      <c r="O181" s="141">
        <v>0</v>
      </c>
      <c r="P181" s="141">
        <f>O181*H181</f>
        <v>0</v>
      </c>
      <c r="Q181" s="141">
        <v>1E-3</v>
      </c>
      <c r="R181" s="141">
        <f>Q181*H181</f>
        <v>0.31484699999999999</v>
      </c>
      <c r="S181" s="141">
        <v>0</v>
      </c>
      <c r="T181" s="142">
        <f>S181*H181</f>
        <v>0</v>
      </c>
      <c r="AR181" s="143" t="s">
        <v>270</v>
      </c>
      <c r="AT181" s="143" t="s">
        <v>217</v>
      </c>
      <c r="AU181" s="143" t="s">
        <v>84</v>
      </c>
      <c r="AY181" s="13" t="s">
        <v>129</v>
      </c>
      <c r="BE181" s="144">
        <f>IF(N181="základná",J181,0)</f>
        <v>0</v>
      </c>
      <c r="BF181" s="144">
        <f>IF(N181="znížená",J181,0)</f>
        <v>0</v>
      </c>
      <c r="BG181" s="144">
        <f>IF(N181="zákl. prenesená",J181,0)</f>
        <v>0</v>
      </c>
      <c r="BH181" s="144">
        <f>IF(N181="zníž. prenesená",J181,0)</f>
        <v>0</v>
      </c>
      <c r="BI181" s="144">
        <f>IF(N181="nulová",J181,0)</f>
        <v>0</v>
      </c>
      <c r="BJ181" s="13" t="s">
        <v>84</v>
      </c>
      <c r="BK181" s="145">
        <f>ROUND(I181*H181,3)</f>
        <v>0</v>
      </c>
      <c r="BL181" s="13" t="s">
        <v>195</v>
      </c>
      <c r="BM181" s="143" t="s">
        <v>288</v>
      </c>
    </row>
    <row r="182" spans="2:65" s="1" customFormat="1" ht="24" customHeight="1">
      <c r="B182" s="133"/>
      <c r="C182" s="134" t="s">
        <v>289</v>
      </c>
      <c r="D182" s="134" t="s">
        <v>131</v>
      </c>
      <c r="E182" s="135" t="s">
        <v>290</v>
      </c>
      <c r="F182" s="136" t="s">
        <v>291</v>
      </c>
      <c r="G182" s="137" t="s">
        <v>177</v>
      </c>
      <c r="H182" s="138">
        <v>0.33300000000000002</v>
      </c>
      <c r="I182" s="138"/>
      <c r="J182" s="138">
        <f>ROUND(I182*H182,3)</f>
        <v>0</v>
      </c>
      <c r="K182" s="136" t="s">
        <v>135</v>
      </c>
      <c r="L182" s="25"/>
      <c r="M182" s="139" t="s">
        <v>1</v>
      </c>
      <c r="N182" s="140" t="s">
        <v>37</v>
      </c>
      <c r="O182" s="141">
        <v>3.3029999999999999</v>
      </c>
      <c r="P182" s="141">
        <f>O182*H182</f>
        <v>1.099899</v>
      </c>
      <c r="Q182" s="141">
        <v>0</v>
      </c>
      <c r="R182" s="141">
        <f>Q182*H182</f>
        <v>0</v>
      </c>
      <c r="S182" s="141">
        <v>0</v>
      </c>
      <c r="T182" s="142">
        <f>S182*H182</f>
        <v>0</v>
      </c>
      <c r="AR182" s="143" t="s">
        <v>195</v>
      </c>
      <c r="AT182" s="143" t="s">
        <v>131</v>
      </c>
      <c r="AU182" s="143" t="s">
        <v>84</v>
      </c>
      <c r="AY182" s="13" t="s">
        <v>129</v>
      </c>
      <c r="BE182" s="144">
        <f>IF(N182="základná",J182,0)</f>
        <v>0</v>
      </c>
      <c r="BF182" s="144">
        <f>IF(N182="znížená",J182,0)</f>
        <v>0</v>
      </c>
      <c r="BG182" s="144">
        <f>IF(N182="zákl. prenesená",J182,0)</f>
        <v>0</v>
      </c>
      <c r="BH182" s="144">
        <f>IF(N182="zníž. prenesená",J182,0)</f>
        <v>0</v>
      </c>
      <c r="BI182" s="144">
        <f>IF(N182="nulová",J182,0)</f>
        <v>0</v>
      </c>
      <c r="BJ182" s="13" t="s">
        <v>84</v>
      </c>
      <c r="BK182" s="145">
        <f>ROUND(I182*H182,3)</f>
        <v>0</v>
      </c>
      <c r="BL182" s="13" t="s">
        <v>195</v>
      </c>
      <c r="BM182" s="143" t="s">
        <v>292</v>
      </c>
    </row>
    <row r="183" spans="2:65" s="11" customFormat="1" ht="22.9" customHeight="1">
      <c r="B183" s="121"/>
      <c r="D183" s="122" t="s">
        <v>70</v>
      </c>
      <c r="E183" s="131" t="s">
        <v>293</v>
      </c>
      <c r="F183" s="131" t="s">
        <v>294</v>
      </c>
      <c r="J183" s="132">
        <f>BK183</f>
        <v>0</v>
      </c>
      <c r="L183" s="121"/>
      <c r="M183" s="125"/>
      <c r="N183" s="126"/>
      <c r="O183" s="126"/>
      <c r="P183" s="127">
        <f>SUM(P184:P185)</f>
        <v>6.1961399999999998</v>
      </c>
      <c r="Q183" s="126"/>
      <c r="R183" s="127">
        <f>SUM(R184:R185)</f>
        <v>3.7984E-3</v>
      </c>
      <c r="S183" s="126"/>
      <c r="T183" s="128">
        <f>SUM(T184:T185)</f>
        <v>0</v>
      </c>
      <c r="AR183" s="122" t="s">
        <v>84</v>
      </c>
      <c r="AT183" s="129" t="s">
        <v>70</v>
      </c>
      <c r="AU183" s="129" t="s">
        <v>78</v>
      </c>
      <c r="AY183" s="122" t="s">
        <v>129</v>
      </c>
      <c r="BK183" s="130">
        <f>SUM(BK184:BK185)</f>
        <v>0</v>
      </c>
    </row>
    <row r="184" spans="2:65" s="1" customFormat="1" ht="24" customHeight="1">
      <c r="B184" s="133"/>
      <c r="C184" s="134" t="s">
        <v>295</v>
      </c>
      <c r="D184" s="134" t="s">
        <v>131</v>
      </c>
      <c r="E184" s="135" t="s">
        <v>296</v>
      </c>
      <c r="F184" s="136" t="s">
        <v>297</v>
      </c>
      <c r="G184" s="137" t="s">
        <v>134</v>
      </c>
      <c r="H184" s="138">
        <v>11.87</v>
      </c>
      <c r="I184" s="138"/>
      <c r="J184" s="138">
        <f>ROUND(I184*H184,3)</f>
        <v>0</v>
      </c>
      <c r="K184" s="136" t="s">
        <v>135</v>
      </c>
      <c r="L184" s="25"/>
      <c r="M184" s="139" t="s">
        <v>1</v>
      </c>
      <c r="N184" s="140" t="s">
        <v>37</v>
      </c>
      <c r="O184" s="141">
        <v>0.374</v>
      </c>
      <c r="P184" s="141">
        <f>O184*H184</f>
        <v>4.4393799999999999</v>
      </c>
      <c r="Q184" s="141">
        <v>2.4000000000000001E-4</v>
      </c>
      <c r="R184" s="141">
        <f>Q184*H184</f>
        <v>2.8487999999999999E-3</v>
      </c>
      <c r="S184" s="141">
        <v>0</v>
      </c>
      <c r="T184" s="142">
        <f>S184*H184</f>
        <v>0</v>
      </c>
      <c r="AR184" s="143" t="s">
        <v>195</v>
      </c>
      <c r="AT184" s="143" t="s">
        <v>131</v>
      </c>
      <c r="AU184" s="143" t="s">
        <v>84</v>
      </c>
      <c r="AY184" s="13" t="s">
        <v>129</v>
      </c>
      <c r="BE184" s="144">
        <f>IF(N184="základná",J184,0)</f>
        <v>0</v>
      </c>
      <c r="BF184" s="144">
        <f>IF(N184="znížená",J184,0)</f>
        <v>0</v>
      </c>
      <c r="BG184" s="144">
        <f>IF(N184="zákl. prenesená",J184,0)</f>
        <v>0</v>
      </c>
      <c r="BH184" s="144">
        <f>IF(N184="zníž. prenesená",J184,0)</f>
        <v>0</v>
      </c>
      <c r="BI184" s="144">
        <f>IF(N184="nulová",J184,0)</f>
        <v>0</v>
      </c>
      <c r="BJ184" s="13" t="s">
        <v>84</v>
      </c>
      <c r="BK184" s="145">
        <f>ROUND(I184*H184,3)</f>
        <v>0</v>
      </c>
      <c r="BL184" s="13" t="s">
        <v>195</v>
      </c>
      <c r="BM184" s="143" t="s">
        <v>298</v>
      </c>
    </row>
    <row r="185" spans="2:65" s="1" customFormat="1" ht="24" customHeight="1">
      <c r="B185" s="133"/>
      <c r="C185" s="134" t="s">
        <v>299</v>
      </c>
      <c r="D185" s="134" t="s">
        <v>131</v>
      </c>
      <c r="E185" s="135" t="s">
        <v>300</v>
      </c>
      <c r="F185" s="136" t="s">
        <v>301</v>
      </c>
      <c r="G185" s="137" t="s">
        <v>134</v>
      </c>
      <c r="H185" s="138">
        <v>11.87</v>
      </c>
      <c r="I185" s="138"/>
      <c r="J185" s="138">
        <f>ROUND(I185*H185,3)</f>
        <v>0</v>
      </c>
      <c r="K185" s="136" t="s">
        <v>135</v>
      </c>
      <c r="L185" s="25"/>
      <c r="M185" s="139" t="s">
        <v>1</v>
      </c>
      <c r="N185" s="140" t="s">
        <v>37</v>
      </c>
      <c r="O185" s="141">
        <v>0.14799999999999999</v>
      </c>
      <c r="P185" s="141">
        <f>O185*H185</f>
        <v>1.7567599999999999</v>
      </c>
      <c r="Q185" s="141">
        <v>8.0000000000000007E-5</v>
      </c>
      <c r="R185" s="141">
        <f>Q185*H185</f>
        <v>9.4959999999999999E-4</v>
      </c>
      <c r="S185" s="141">
        <v>0</v>
      </c>
      <c r="T185" s="142">
        <f>S185*H185</f>
        <v>0</v>
      </c>
      <c r="AR185" s="143" t="s">
        <v>195</v>
      </c>
      <c r="AT185" s="143" t="s">
        <v>131</v>
      </c>
      <c r="AU185" s="143" t="s">
        <v>84</v>
      </c>
      <c r="AY185" s="13" t="s">
        <v>129</v>
      </c>
      <c r="BE185" s="144">
        <f>IF(N185="základná",J185,0)</f>
        <v>0</v>
      </c>
      <c r="BF185" s="144">
        <f>IF(N185="znížená",J185,0)</f>
        <v>0</v>
      </c>
      <c r="BG185" s="144">
        <f>IF(N185="zákl. prenesená",J185,0)</f>
        <v>0</v>
      </c>
      <c r="BH185" s="144">
        <f>IF(N185="zníž. prenesená",J185,0)</f>
        <v>0</v>
      </c>
      <c r="BI185" s="144">
        <f>IF(N185="nulová",J185,0)</f>
        <v>0</v>
      </c>
      <c r="BJ185" s="13" t="s">
        <v>84</v>
      </c>
      <c r="BK185" s="145">
        <f>ROUND(I185*H185,3)</f>
        <v>0</v>
      </c>
      <c r="BL185" s="13" t="s">
        <v>195</v>
      </c>
      <c r="BM185" s="143" t="s">
        <v>302</v>
      </c>
    </row>
    <row r="186" spans="2:65" s="11" customFormat="1" ht="25.9" customHeight="1">
      <c r="B186" s="121"/>
      <c r="D186" s="122" t="s">
        <v>70</v>
      </c>
      <c r="E186" s="123" t="s">
        <v>217</v>
      </c>
      <c r="F186" s="123" t="s">
        <v>303</v>
      </c>
      <c r="J186" s="124">
        <f>BK186</f>
        <v>0</v>
      </c>
      <c r="L186" s="121"/>
      <c r="M186" s="125"/>
      <c r="N186" s="126"/>
      <c r="O186" s="126"/>
      <c r="P186" s="127">
        <f>P187+P211</f>
        <v>17.8368</v>
      </c>
      <c r="Q186" s="126"/>
      <c r="R186" s="127">
        <f>R187+R211</f>
        <v>1.2384919999999997</v>
      </c>
      <c r="S186" s="126"/>
      <c r="T186" s="128">
        <f>T187+T211</f>
        <v>0</v>
      </c>
      <c r="AR186" s="122" t="s">
        <v>141</v>
      </c>
      <c r="AT186" s="129" t="s">
        <v>70</v>
      </c>
      <c r="AU186" s="129" t="s">
        <v>71</v>
      </c>
      <c r="AY186" s="122" t="s">
        <v>129</v>
      </c>
      <c r="BK186" s="130">
        <f>BK187+BK211</f>
        <v>0</v>
      </c>
    </row>
    <row r="187" spans="2:65" s="11" customFormat="1" ht="22.9" customHeight="1">
      <c r="B187" s="121"/>
      <c r="D187" s="122" t="s">
        <v>70</v>
      </c>
      <c r="E187" s="131" t="s">
        <v>304</v>
      </c>
      <c r="F187" s="131" t="s">
        <v>305</v>
      </c>
      <c r="J187" s="132">
        <f>BK187</f>
        <v>0</v>
      </c>
      <c r="L187" s="121"/>
      <c r="M187" s="125"/>
      <c r="N187" s="126"/>
      <c r="O187" s="126"/>
      <c r="P187" s="127">
        <f>SUM(P188:P210)</f>
        <v>8.1829999999999998</v>
      </c>
      <c r="Q187" s="126"/>
      <c r="R187" s="127">
        <f>SUM(R188:R210)</f>
        <v>1.2384919999999997</v>
      </c>
      <c r="S187" s="126"/>
      <c r="T187" s="128">
        <f>SUM(T188:T210)</f>
        <v>0</v>
      </c>
      <c r="AR187" s="122" t="s">
        <v>141</v>
      </c>
      <c r="AT187" s="129" t="s">
        <v>70</v>
      </c>
      <c r="AU187" s="129" t="s">
        <v>78</v>
      </c>
      <c r="AY187" s="122" t="s">
        <v>129</v>
      </c>
      <c r="BK187" s="130">
        <f>SUM(BK188:BK210)</f>
        <v>0</v>
      </c>
    </row>
    <row r="188" spans="2:65" s="1" customFormat="1" ht="24" customHeight="1">
      <c r="B188" s="133"/>
      <c r="C188" s="134" t="s">
        <v>306</v>
      </c>
      <c r="D188" s="134" t="s">
        <v>131</v>
      </c>
      <c r="E188" s="135" t="s">
        <v>307</v>
      </c>
      <c r="F188" s="136" t="s">
        <v>308</v>
      </c>
      <c r="G188" s="137" t="s">
        <v>224</v>
      </c>
      <c r="H188" s="138">
        <v>3</v>
      </c>
      <c r="I188" s="138"/>
      <c r="J188" s="138">
        <f t="shared" ref="J188:J210" si="40">ROUND(I188*H188,3)</f>
        <v>0</v>
      </c>
      <c r="K188" s="136" t="s">
        <v>1</v>
      </c>
      <c r="L188" s="25"/>
      <c r="M188" s="139" t="s">
        <v>1</v>
      </c>
      <c r="N188" s="140" t="s">
        <v>37</v>
      </c>
      <c r="O188" s="141">
        <v>0.129</v>
      </c>
      <c r="P188" s="141">
        <f t="shared" ref="P188:P210" si="41">O188*H188</f>
        <v>0.38700000000000001</v>
      </c>
      <c r="Q188" s="141">
        <v>0</v>
      </c>
      <c r="R188" s="141">
        <f t="shared" ref="R188:R210" si="42">Q188*H188</f>
        <v>0</v>
      </c>
      <c r="S188" s="141">
        <v>0</v>
      </c>
      <c r="T188" s="142">
        <f t="shared" ref="T188:T210" si="43">S188*H188</f>
        <v>0</v>
      </c>
      <c r="AR188" s="143" t="s">
        <v>309</v>
      </c>
      <c r="AT188" s="143" t="s">
        <v>131</v>
      </c>
      <c r="AU188" s="143" t="s">
        <v>84</v>
      </c>
      <c r="AY188" s="13" t="s">
        <v>129</v>
      </c>
      <c r="BE188" s="144">
        <f t="shared" ref="BE188:BE210" si="44">IF(N188="základná",J188,0)</f>
        <v>0</v>
      </c>
      <c r="BF188" s="144">
        <f t="shared" ref="BF188:BF210" si="45">IF(N188="znížená",J188,0)</f>
        <v>0</v>
      </c>
      <c r="BG188" s="144">
        <f t="shared" ref="BG188:BG210" si="46">IF(N188="zákl. prenesená",J188,0)</f>
        <v>0</v>
      </c>
      <c r="BH188" s="144">
        <f t="shared" ref="BH188:BH210" si="47">IF(N188="zníž. prenesená",J188,0)</f>
        <v>0</v>
      </c>
      <c r="BI188" s="144">
        <f t="shared" ref="BI188:BI210" si="48">IF(N188="nulová",J188,0)</f>
        <v>0</v>
      </c>
      <c r="BJ188" s="13" t="s">
        <v>84</v>
      </c>
      <c r="BK188" s="145">
        <f t="shared" ref="BK188:BK210" si="49">ROUND(I188*H188,3)</f>
        <v>0</v>
      </c>
      <c r="BL188" s="13" t="s">
        <v>309</v>
      </c>
      <c r="BM188" s="143" t="s">
        <v>310</v>
      </c>
    </row>
    <row r="189" spans="2:65" s="1" customFormat="1" ht="24" customHeight="1">
      <c r="B189" s="133"/>
      <c r="C189" s="146" t="s">
        <v>311</v>
      </c>
      <c r="D189" s="146" t="s">
        <v>217</v>
      </c>
      <c r="E189" s="147" t="s">
        <v>312</v>
      </c>
      <c r="F189" s="148" t="s">
        <v>313</v>
      </c>
      <c r="G189" s="149" t="s">
        <v>224</v>
      </c>
      <c r="H189" s="150">
        <v>3</v>
      </c>
      <c r="I189" s="150"/>
      <c r="J189" s="150">
        <f t="shared" si="40"/>
        <v>0</v>
      </c>
      <c r="K189" s="148" t="s">
        <v>1</v>
      </c>
      <c r="L189" s="151"/>
      <c r="M189" s="152" t="s">
        <v>1</v>
      </c>
      <c r="N189" s="153" t="s">
        <v>37</v>
      </c>
      <c r="O189" s="141">
        <v>0</v>
      </c>
      <c r="P189" s="141">
        <f t="shared" si="41"/>
        <v>0</v>
      </c>
      <c r="Q189" s="141">
        <v>1.7700000000000001E-3</v>
      </c>
      <c r="R189" s="141">
        <f t="shared" si="42"/>
        <v>5.3100000000000005E-3</v>
      </c>
      <c r="S189" s="141">
        <v>0</v>
      </c>
      <c r="T189" s="142">
        <f t="shared" si="43"/>
        <v>0</v>
      </c>
      <c r="AR189" s="143" t="s">
        <v>314</v>
      </c>
      <c r="AT189" s="143" t="s">
        <v>217</v>
      </c>
      <c r="AU189" s="143" t="s">
        <v>84</v>
      </c>
      <c r="AY189" s="13" t="s">
        <v>129</v>
      </c>
      <c r="BE189" s="144">
        <f t="shared" si="44"/>
        <v>0</v>
      </c>
      <c r="BF189" s="144">
        <f t="shared" si="45"/>
        <v>0</v>
      </c>
      <c r="BG189" s="144">
        <f t="shared" si="46"/>
        <v>0</v>
      </c>
      <c r="BH189" s="144">
        <f t="shared" si="47"/>
        <v>0</v>
      </c>
      <c r="BI189" s="144">
        <f t="shared" si="48"/>
        <v>0</v>
      </c>
      <c r="BJ189" s="13" t="s">
        <v>84</v>
      </c>
      <c r="BK189" s="145">
        <f t="shared" si="49"/>
        <v>0</v>
      </c>
      <c r="BL189" s="13" t="s">
        <v>314</v>
      </c>
      <c r="BM189" s="143" t="s">
        <v>315</v>
      </c>
    </row>
    <row r="190" spans="2:65" s="1" customFormat="1" ht="24" customHeight="1">
      <c r="B190" s="133"/>
      <c r="C190" s="134" t="s">
        <v>316</v>
      </c>
      <c r="D190" s="134" t="s">
        <v>131</v>
      </c>
      <c r="E190" s="135" t="s">
        <v>317</v>
      </c>
      <c r="F190" s="136" t="s">
        <v>318</v>
      </c>
      <c r="G190" s="137" t="s">
        <v>229</v>
      </c>
      <c r="H190" s="138">
        <v>1</v>
      </c>
      <c r="I190" s="138"/>
      <c r="J190" s="138">
        <f t="shared" si="40"/>
        <v>0</v>
      </c>
      <c r="K190" s="136" t="s">
        <v>1</v>
      </c>
      <c r="L190" s="25"/>
      <c r="M190" s="139" t="s">
        <v>1</v>
      </c>
      <c r="N190" s="140" t="s">
        <v>37</v>
      </c>
      <c r="O190" s="141">
        <v>1.3520000000000001</v>
      </c>
      <c r="P190" s="141">
        <f t="shared" si="41"/>
        <v>1.3520000000000001</v>
      </c>
      <c r="Q190" s="141">
        <v>0</v>
      </c>
      <c r="R190" s="141">
        <f t="shared" si="42"/>
        <v>0</v>
      </c>
      <c r="S190" s="141">
        <v>0</v>
      </c>
      <c r="T190" s="142">
        <f t="shared" si="43"/>
        <v>0</v>
      </c>
      <c r="AR190" s="143" t="s">
        <v>309</v>
      </c>
      <c r="AT190" s="143" t="s">
        <v>131</v>
      </c>
      <c r="AU190" s="143" t="s">
        <v>84</v>
      </c>
      <c r="AY190" s="13" t="s">
        <v>129</v>
      </c>
      <c r="BE190" s="144">
        <f t="shared" si="44"/>
        <v>0</v>
      </c>
      <c r="BF190" s="144">
        <f t="shared" si="45"/>
        <v>0</v>
      </c>
      <c r="BG190" s="144">
        <f t="shared" si="46"/>
        <v>0</v>
      </c>
      <c r="BH190" s="144">
        <f t="shared" si="47"/>
        <v>0</v>
      </c>
      <c r="BI190" s="144">
        <f t="shared" si="48"/>
        <v>0</v>
      </c>
      <c r="BJ190" s="13" t="s">
        <v>84</v>
      </c>
      <c r="BK190" s="145">
        <f t="shared" si="49"/>
        <v>0</v>
      </c>
      <c r="BL190" s="13" t="s">
        <v>309</v>
      </c>
      <c r="BM190" s="143" t="s">
        <v>319</v>
      </c>
    </row>
    <row r="191" spans="2:65" s="1" customFormat="1" ht="24" customHeight="1">
      <c r="B191" s="133"/>
      <c r="C191" s="146" t="s">
        <v>320</v>
      </c>
      <c r="D191" s="146" t="s">
        <v>217</v>
      </c>
      <c r="E191" s="147" t="s">
        <v>321</v>
      </c>
      <c r="F191" s="148" t="s">
        <v>322</v>
      </c>
      <c r="G191" s="149" t="s">
        <v>229</v>
      </c>
      <c r="H191" s="150">
        <v>1</v>
      </c>
      <c r="I191" s="150"/>
      <c r="J191" s="150">
        <f t="shared" si="40"/>
        <v>0</v>
      </c>
      <c r="K191" s="148" t="s">
        <v>1</v>
      </c>
      <c r="L191" s="151"/>
      <c r="M191" s="152" t="s">
        <v>1</v>
      </c>
      <c r="N191" s="153" t="s">
        <v>37</v>
      </c>
      <c r="O191" s="141">
        <v>0</v>
      </c>
      <c r="P191" s="141">
        <f t="shared" si="41"/>
        <v>0</v>
      </c>
      <c r="Q191" s="141">
        <v>1.17</v>
      </c>
      <c r="R191" s="141">
        <f t="shared" si="42"/>
        <v>1.17</v>
      </c>
      <c r="S191" s="141">
        <v>0</v>
      </c>
      <c r="T191" s="142">
        <f t="shared" si="43"/>
        <v>0</v>
      </c>
      <c r="AR191" s="143" t="s">
        <v>314</v>
      </c>
      <c r="AT191" s="143" t="s">
        <v>217</v>
      </c>
      <c r="AU191" s="143" t="s">
        <v>84</v>
      </c>
      <c r="AY191" s="13" t="s">
        <v>129</v>
      </c>
      <c r="BE191" s="144">
        <f t="shared" si="44"/>
        <v>0</v>
      </c>
      <c r="BF191" s="144">
        <f t="shared" si="45"/>
        <v>0</v>
      </c>
      <c r="BG191" s="144">
        <f t="shared" si="46"/>
        <v>0</v>
      </c>
      <c r="BH191" s="144">
        <f t="shared" si="47"/>
        <v>0</v>
      </c>
      <c r="BI191" s="144">
        <f t="shared" si="48"/>
        <v>0</v>
      </c>
      <c r="BJ191" s="13" t="s">
        <v>84</v>
      </c>
      <c r="BK191" s="145">
        <f t="shared" si="49"/>
        <v>0</v>
      </c>
      <c r="BL191" s="13" t="s">
        <v>314</v>
      </c>
      <c r="BM191" s="143" t="s">
        <v>323</v>
      </c>
    </row>
    <row r="192" spans="2:65" s="1" customFormat="1" ht="16.5" customHeight="1">
      <c r="B192" s="133"/>
      <c r="C192" s="134" t="s">
        <v>324</v>
      </c>
      <c r="D192" s="134" t="s">
        <v>131</v>
      </c>
      <c r="E192" s="135" t="s">
        <v>325</v>
      </c>
      <c r="F192" s="136" t="s">
        <v>326</v>
      </c>
      <c r="G192" s="137" t="s">
        <v>229</v>
      </c>
      <c r="H192" s="138">
        <v>1</v>
      </c>
      <c r="I192" s="138"/>
      <c r="J192" s="138">
        <f t="shared" si="40"/>
        <v>0</v>
      </c>
      <c r="K192" s="136" t="s">
        <v>1</v>
      </c>
      <c r="L192" s="25"/>
      <c r="M192" s="139" t="s">
        <v>1</v>
      </c>
      <c r="N192" s="140" t="s">
        <v>37</v>
      </c>
      <c r="O192" s="141">
        <v>1.2</v>
      </c>
      <c r="P192" s="141">
        <f t="shared" si="41"/>
        <v>1.2</v>
      </c>
      <c r="Q192" s="141">
        <v>0</v>
      </c>
      <c r="R192" s="141">
        <f t="shared" si="42"/>
        <v>0</v>
      </c>
      <c r="S192" s="141">
        <v>0</v>
      </c>
      <c r="T192" s="142">
        <f t="shared" si="43"/>
        <v>0</v>
      </c>
      <c r="AR192" s="143" t="s">
        <v>309</v>
      </c>
      <c r="AT192" s="143" t="s">
        <v>131</v>
      </c>
      <c r="AU192" s="143" t="s">
        <v>84</v>
      </c>
      <c r="AY192" s="13" t="s">
        <v>129</v>
      </c>
      <c r="BE192" s="144">
        <f t="shared" si="44"/>
        <v>0</v>
      </c>
      <c r="BF192" s="144">
        <f t="shared" si="45"/>
        <v>0</v>
      </c>
      <c r="BG192" s="144">
        <f t="shared" si="46"/>
        <v>0</v>
      </c>
      <c r="BH192" s="144">
        <f t="shared" si="47"/>
        <v>0</v>
      </c>
      <c r="BI192" s="144">
        <f t="shared" si="48"/>
        <v>0</v>
      </c>
      <c r="BJ192" s="13" t="s">
        <v>84</v>
      </c>
      <c r="BK192" s="145">
        <f t="shared" si="49"/>
        <v>0</v>
      </c>
      <c r="BL192" s="13" t="s">
        <v>309</v>
      </c>
      <c r="BM192" s="143" t="s">
        <v>327</v>
      </c>
    </row>
    <row r="193" spans="2:65" s="1" customFormat="1" ht="24" customHeight="1">
      <c r="B193" s="133"/>
      <c r="C193" s="146" t="s">
        <v>328</v>
      </c>
      <c r="D193" s="146" t="s">
        <v>217</v>
      </c>
      <c r="E193" s="147" t="s">
        <v>329</v>
      </c>
      <c r="F193" s="148" t="s">
        <v>330</v>
      </c>
      <c r="G193" s="149" t="s">
        <v>229</v>
      </c>
      <c r="H193" s="150">
        <v>1</v>
      </c>
      <c r="I193" s="150"/>
      <c r="J193" s="150">
        <f t="shared" si="40"/>
        <v>0</v>
      </c>
      <c r="K193" s="148" t="s">
        <v>1</v>
      </c>
      <c r="L193" s="151"/>
      <c r="M193" s="152" t="s">
        <v>1</v>
      </c>
      <c r="N193" s="153" t="s">
        <v>37</v>
      </c>
      <c r="O193" s="141">
        <v>0</v>
      </c>
      <c r="P193" s="141">
        <f t="shared" si="41"/>
        <v>0</v>
      </c>
      <c r="Q193" s="141">
        <v>0.03</v>
      </c>
      <c r="R193" s="141">
        <f t="shared" si="42"/>
        <v>0.03</v>
      </c>
      <c r="S193" s="141">
        <v>0</v>
      </c>
      <c r="T193" s="142">
        <f t="shared" si="43"/>
        <v>0</v>
      </c>
      <c r="AR193" s="143" t="s">
        <v>314</v>
      </c>
      <c r="AT193" s="143" t="s">
        <v>217</v>
      </c>
      <c r="AU193" s="143" t="s">
        <v>84</v>
      </c>
      <c r="AY193" s="13" t="s">
        <v>129</v>
      </c>
      <c r="BE193" s="144">
        <f t="shared" si="44"/>
        <v>0</v>
      </c>
      <c r="BF193" s="144">
        <f t="shared" si="45"/>
        <v>0</v>
      </c>
      <c r="BG193" s="144">
        <f t="shared" si="46"/>
        <v>0</v>
      </c>
      <c r="BH193" s="144">
        <f t="shared" si="47"/>
        <v>0</v>
      </c>
      <c r="BI193" s="144">
        <f t="shared" si="48"/>
        <v>0</v>
      </c>
      <c r="BJ193" s="13" t="s">
        <v>84</v>
      </c>
      <c r="BK193" s="145">
        <f t="shared" si="49"/>
        <v>0</v>
      </c>
      <c r="BL193" s="13" t="s">
        <v>314</v>
      </c>
      <c r="BM193" s="143" t="s">
        <v>331</v>
      </c>
    </row>
    <row r="194" spans="2:65" s="1" customFormat="1" ht="16.5" customHeight="1">
      <c r="B194" s="133"/>
      <c r="C194" s="134" t="s">
        <v>332</v>
      </c>
      <c r="D194" s="134" t="s">
        <v>131</v>
      </c>
      <c r="E194" s="135" t="s">
        <v>333</v>
      </c>
      <c r="F194" s="136" t="s">
        <v>334</v>
      </c>
      <c r="G194" s="137" t="s">
        <v>229</v>
      </c>
      <c r="H194" s="138">
        <v>1</v>
      </c>
      <c r="I194" s="138"/>
      <c r="J194" s="138">
        <f t="shared" si="40"/>
        <v>0</v>
      </c>
      <c r="K194" s="136" t="s">
        <v>1</v>
      </c>
      <c r="L194" s="25"/>
      <c r="M194" s="139" t="s">
        <v>1</v>
      </c>
      <c r="N194" s="140" t="s">
        <v>37</v>
      </c>
      <c r="O194" s="141">
        <v>0.7</v>
      </c>
      <c r="P194" s="141">
        <f t="shared" si="41"/>
        <v>0.7</v>
      </c>
      <c r="Q194" s="141">
        <v>0</v>
      </c>
      <c r="R194" s="141">
        <f t="shared" si="42"/>
        <v>0</v>
      </c>
      <c r="S194" s="141">
        <v>0</v>
      </c>
      <c r="T194" s="142">
        <f t="shared" si="43"/>
        <v>0</v>
      </c>
      <c r="AR194" s="143" t="s">
        <v>309</v>
      </c>
      <c r="AT194" s="143" t="s">
        <v>131</v>
      </c>
      <c r="AU194" s="143" t="s">
        <v>84</v>
      </c>
      <c r="AY194" s="13" t="s">
        <v>129</v>
      </c>
      <c r="BE194" s="144">
        <f t="shared" si="44"/>
        <v>0</v>
      </c>
      <c r="BF194" s="144">
        <f t="shared" si="45"/>
        <v>0</v>
      </c>
      <c r="BG194" s="144">
        <f t="shared" si="46"/>
        <v>0</v>
      </c>
      <c r="BH194" s="144">
        <f t="shared" si="47"/>
        <v>0</v>
      </c>
      <c r="BI194" s="144">
        <f t="shared" si="48"/>
        <v>0</v>
      </c>
      <c r="BJ194" s="13" t="s">
        <v>84</v>
      </c>
      <c r="BK194" s="145">
        <f t="shared" si="49"/>
        <v>0</v>
      </c>
      <c r="BL194" s="13" t="s">
        <v>309</v>
      </c>
      <c r="BM194" s="143" t="s">
        <v>335</v>
      </c>
    </row>
    <row r="195" spans="2:65" s="1" customFormat="1" ht="24" customHeight="1">
      <c r="B195" s="133"/>
      <c r="C195" s="146" t="s">
        <v>336</v>
      </c>
      <c r="D195" s="146" t="s">
        <v>217</v>
      </c>
      <c r="E195" s="147" t="s">
        <v>337</v>
      </c>
      <c r="F195" s="148" t="s">
        <v>338</v>
      </c>
      <c r="G195" s="149" t="s">
        <v>229</v>
      </c>
      <c r="H195" s="150">
        <v>1</v>
      </c>
      <c r="I195" s="150"/>
      <c r="J195" s="150">
        <f t="shared" si="40"/>
        <v>0</v>
      </c>
      <c r="K195" s="148" t="s">
        <v>1</v>
      </c>
      <c r="L195" s="151"/>
      <c r="M195" s="152" t="s">
        <v>1</v>
      </c>
      <c r="N195" s="153" t="s">
        <v>37</v>
      </c>
      <c r="O195" s="141">
        <v>0</v>
      </c>
      <c r="P195" s="141">
        <f t="shared" si="41"/>
        <v>0</v>
      </c>
      <c r="Q195" s="141">
        <v>0</v>
      </c>
      <c r="R195" s="141">
        <f t="shared" si="42"/>
        <v>0</v>
      </c>
      <c r="S195" s="141">
        <v>0</v>
      </c>
      <c r="T195" s="142">
        <f t="shared" si="43"/>
        <v>0</v>
      </c>
      <c r="AR195" s="143" t="s">
        <v>339</v>
      </c>
      <c r="AT195" s="143" t="s">
        <v>217</v>
      </c>
      <c r="AU195" s="143" t="s">
        <v>84</v>
      </c>
      <c r="AY195" s="13" t="s">
        <v>129</v>
      </c>
      <c r="BE195" s="144">
        <f t="shared" si="44"/>
        <v>0</v>
      </c>
      <c r="BF195" s="144">
        <f t="shared" si="45"/>
        <v>0</v>
      </c>
      <c r="BG195" s="144">
        <f t="shared" si="46"/>
        <v>0</v>
      </c>
      <c r="BH195" s="144">
        <f t="shared" si="47"/>
        <v>0</v>
      </c>
      <c r="BI195" s="144">
        <f t="shared" si="48"/>
        <v>0</v>
      </c>
      <c r="BJ195" s="13" t="s">
        <v>84</v>
      </c>
      <c r="BK195" s="145">
        <f t="shared" si="49"/>
        <v>0</v>
      </c>
      <c r="BL195" s="13" t="s">
        <v>309</v>
      </c>
      <c r="BM195" s="143" t="s">
        <v>340</v>
      </c>
    </row>
    <row r="196" spans="2:65" s="1" customFormat="1" ht="16.5" customHeight="1">
      <c r="B196" s="133"/>
      <c r="C196" s="134" t="s">
        <v>341</v>
      </c>
      <c r="D196" s="134" t="s">
        <v>131</v>
      </c>
      <c r="E196" s="135" t="s">
        <v>342</v>
      </c>
      <c r="F196" s="136" t="s">
        <v>343</v>
      </c>
      <c r="G196" s="137" t="s">
        <v>229</v>
      </c>
      <c r="H196" s="138">
        <v>2</v>
      </c>
      <c r="I196" s="138"/>
      <c r="J196" s="138">
        <f t="shared" si="40"/>
        <v>0</v>
      </c>
      <c r="K196" s="136" t="s">
        <v>1</v>
      </c>
      <c r="L196" s="25"/>
      <c r="M196" s="139" t="s">
        <v>1</v>
      </c>
      <c r="N196" s="140" t="s">
        <v>37</v>
      </c>
      <c r="O196" s="141">
        <v>0.39300000000000002</v>
      </c>
      <c r="P196" s="141">
        <f t="shared" si="41"/>
        <v>0.78600000000000003</v>
      </c>
      <c r="Q196" s="141">
        <v>0</v>
      </c>
      <c r="R196" s="141">
        <f t="shared" si="42"/>
        <v>0</v>
      </c>
      <c r="S196" s="141">
        <v>0</v>
      </c>
      <c r="T196" s="142">
        <f t="shared" si="43"/>
        <v>0</v>
      </c>
      <c r="AR196" s="143" t="s">
        <v>309</v>
      </c>
      <c r="AT196" s="143" t="s">
        <v>131</v>
      </c>
      <c r="AU196" s="143" t="s">
        <v>84</v>
      </c>
      <c r="AY196" s="13" t="s">
        <v>129</v>
      </c>
      <c r="BE196" s="144">
        <f t="shared" si="44"/>
        <v>0</v>
      </c>
      <c r="BF196" s="144">
        <f t="shared" si="45"/>
        <v>0</v>
      </c>
      <c r="BG196" s="144">
        <f t="shared" si="46"/>
        <v>0</v>
      </c>
      <c r="BH196" s="144">
        <f t="shared" si="47"/>
        <v>0</v>
      </c>
      <c r="BI196" s="144">
        <f t="shared" si="48"/>
        <v>0</v>
      </c>
      <c r="BJ196" s="13" t="s">
        <v>84</v>
      </c>
      <c r="BK196" s="145">
        <f t="shared" si="49"/>
        <v>0</v>
      </c>
      <c r="BL196" s="13" t="s">
        <v>309</v>
      </c>
      <c r="BM196" s="143" t="s">
        <v>344</v>
      </c>
    </row>
    <row r="197" spans="2:65" s="1" customFormat="1" ht="24" customHeight="1">
      <c r="B197" s="133"/>
      <c r="C197" s="146" t="s">
        <v>345</v>
      </c>
      <c r="D197" s="146" t="s">
        <v>217</v>
      </c>
      <c r="E197" s="147" t="s">
        <v>346</v>
      </c>
      <c r="F197" s="148" t="s">
        <v>347</v>
      </c>
      <c r="G197" s="149" t="s">
        <v>229</v>
      </c>
      <c r="H197" s="150">
        <v>2</v>
      </c>
      <c r="I197" s="150"/>
      <c r="J197" s="150">
        <f t="shared" si="40"/>
        <v>0</v>
      </c>
      <c r="K197" s="148" t="s">
        <v>1</v>
      </c>
      <c r="L197" s="151"/>
      <c r="M197" s="152" t="s">
        <v>1</v>
      </c>
      <c r="N197" s="153" t="s">
        <v>37</v>
      </c>
      <c r="O197" s="141">
        <v>0</v>
      </c>
      <c r="P197" s="141">
        <f t="shared" si="41"/>
        <v>0</v>
      </c>
      <c r="Q197" s="141">
        <v>1.4E-3</v>
      </c>
      <c r="R197" s="141">
        <f t="shared" si="42"/>
        <v>2.8E-3</v>
      </c>
      <c r="S197" s="141">
        <v>0</v>
      </c>
      <c r="T197" s="142">
        <f t="shared" si="43"/>
        <v>0</v>
      </c>
      <c r="AR197" s="143" t="s">
        <v>314</v>
      </c>
      <c r="AT197" s="143" t="s">
        <v>217</v>
      </c>
      <c r="AU197" s="143" t="s">
        <v>84</v>
      </c>
      <c r="AY197" s="13" t="s">
        <v>129</v>
      </c>
      <c r="BE197" s="144">
        <f t="shared" si="44"/>
        <v>0</v>
      </c>
      <c r="BF197" s="144">
        <f t="shared" si="45"/>
        <v>0</v>
      </c>
      <c r="BG197" s="144">
        <f t="shared" si="46"/>
        <v>0</v>
      </c>
      <c r="BH197" s="144">
        <f t="shared" si="47"/>
        <v>0</v>
      </c>
      <c r="BI197" s="144">
        <f t="shared" si="48"/>
        <v>0</v>
      </c>
      <c r="BJ197" s="13" t="s">
        <v>84</v>
      </c>
      <c r="BK197" s="145">
        <f t="shared" si="49"/>
        <v>0</v>
      </c>
      <c r="BL197" s="13" t="s">
        <v>314</v>
      </c>
      <c r="BM197" s="143" t="s">
        <v>348</v>
      </c>
    </row>
    <row r="198" spans="2:65" s="1" customFormat="1" ht="16.5" customHeight="1">
      <c r="B198" s="133"/>
      <c r="C198" s="134" t="s">
        <v>349</v>
      </c>
      <c r="D198" s="134" t="s">
        <v>131</v>
      </c>
      <c r="E198" s="135" t="s">
        <v>350</v>
      </c>
      <c r="F198" s="136" t="s">
        <v>351</v>
      </c>
      <c r="G198" s="137" t="s">
        <v>229</v>
      </c>
      <c r="H198" s="138">
        <v>1</v>
      </c>
      <c r="I198" s="138"/>
      <c r="J198" s="138">
        <f t="shared" si="40"/>
        <v>0</v>
      </c>
      <c r="K198" s="136" t="s">
        <v>1</v>
      </c>
      <c r="L198" s="25"/>
      <c r="M198" s="139" t="s">
        <v>1</v>
      </c>
      <c r="N198" s="140" t="s">
        <v>37</v>
      </c>
      <c r="O198" s="141">
        <v>0.216</v>
      </c>
      <c r="P198" s="141">
        <f t="shared" si="41"/>
        <v>0.216</v>
      </c>
      <c r="Q198" s="141">
        <v>0</v>
      </c>
      <c r="R198" s="141">
        <f t="shared" si="42"/>
        <v>0</v>
      </c>
      <c r="S198" s="141">
        <v>0</v>
      </c>
      <c r="T198" s="142">
        <f t="shared" si="43"/>
        <v>0</v>
      </c>
      <c r="AR198" s="143" t="s">
        <v>309</v>
      </c>
      <c r="AT198" s="143" t="s">
        <v>131</v>
      </c>
      <c r="AU198" s="143" t="s">
        <v>84</v>
      </c>
      <c r="AY198" s="13" t="s">
        <v>129</v>
      </c>
      <c r="BE198" s="144">
        <f t="shared" si="44"/>
        <v>0</v>
      </c>
      <c r="BF198" s="144">
        <f t="shared" si="45"/>
        <v>0</v>
      </c>
      <c r="BG198" s="144">
        <f t="shared" si="46"/>
        <v>0</v>
      </c>
      <c r="BH198" s="144">
        <f t="shared" si="47"/>
        <v>0</v>
      </c>
      <c r="BI198" s="144">
        <f t="shared" si="48"/>
        <v>0</v>
      </c>
      <c r="BJ198" s="13" t="s">
        <v>84</v>
      </c>
      <c r="BK198" s="145">
        <f t="shared" si="49"/>
        <v>0</v>
      </c>
      <c r="BL198" s="13" t="s">
        <v>309</v>
      </c>
      <c r="BM198" s="143" t="s">
        <v>352</v>
      </c>
    </row>
    <row r="199" spans="2:65" s="1" customFormat="1" ht="24" customHeight="1">
      <c r="B199" s="133"/>
      <c r="C199" s="146" t="s">
        <v>353</v>
      </c>
      <c r="D199" s="146" t="s">
        <v>217</v>
      </c>
      <c r="E199" s="147" t="s">
        <v>354</v>
      </c>
      <c r="F199" s="148" t="s">
        <v>355</v>
      </c>
      <c r="G199" s="149" t="s">
        <v>229</v>
      </c>
      <c r="H199" s="150">
        <v>1</v>
      </c>
      <c r="I199" s="150"/>
      <c r="J199" s="150">
        <f t="shared" si="40"/>
        <v>0</v>
      </c>
      <c r="K199" s="148" t="s">
        <v>1</v>
      </c>
      <c r="L199" s="151"/>
      <c r="M199" s="152" t="s">
        <v>1</v>
      </c>
      <c r="N199" s="153" t="s">
        <v>37</v>
      </c>
      <c r="O199" s="141">
        <v>0</v>
      </c>
      <c r="P199" s="141">
        <f t="shared" si="41"/>
        <v>0</v>
      </c>
      <c r="Q199" s="141">
        <v>4.6999999999999999E-4</v>
      </c>
      <c r="R199" s="141">
        <f t="shared" si="42"/>
        <v>4.6999999999999999E-4</v>
      </c>
      <c r="S199" s="141">
        <v>0</v>
      </c>
      <c r="T199" s="142">
        <f t="shared" si="43"/>
        <v>0</v>
      </c>
      <c r="AR199" s="143" t="s">
        <v>314</v>
      </c>
      <c r="AT199" s="143" t="s">
        <v>217</v>
      </c>
      <c r="AU199" s="143" t="s">
        <v>84</v>
      </c>
      <c r="AY199" s="13" t="s">
        <v>129</v>
      </c>
      <c r="BE199" s="144">
        <f t="shared" si="44"/>
        <v>0</v>
      </c>
      <c r="BF199" s="144">
        <f t="shared" si="45"/>
        <v>0</v>
      </c>
      <c r="BG199" s="144">
        <f t="shared" si="46"/>
        <v>0</v>
      </c>
      <c r="BH199" s="144">
        <f t="shared" si="47"/>
        <v>0</v>
      </c>
      <c r="BI199" s="144">
        <f t="shared" si="48"/>
        <v>0</v>
      </c>
      <c r="BJ199" s="13" t="s">
        <v>84</v>
      </c>
      <c r="BK199" s="145">
        <f t="shared" si="49"/>
        <v>0</v>
      </c>
      <c r="BL199" s="13" t="s">
        <v>314</v>
      </c>
      <c r="BM199" s="143" t="s">
        <v>356</v>
      </c>
    </row>
    <row r="200" spans="2:65" s="1" customFormat="1" ht="16.5" customHeight="1">
      <c r="B200" s="133"/>
      <c r="C200" s="146" t="s">
        <v>357</v>
      </c>
      <c r="D200" s="146" t="s">
        <v>217</v>
      </c>
      <c r="E200" s="147" t="s">
        <v>358</v>
      </c>
      <c r="F200" s="148" t="s">
        <v>359</v>
      </c>
      <c r="G200" s="149" t="s">
        <v>229</v>
      </c>
      <c r="H200" s="150">
        <v>1</v>
      </c>
      <c r="I200" s="150"/>
      <c r="J200" s="150">
        <f t="shared" si="40"/>
        <v>0</v>
      </c>
      <c r="K200" s="148" t="s">
        <v>1</v>
      </c>
      <c r="L200" s="151"/>
      <c r="M200" s="152" t="s">
        <v>1</v>
      </c>
      <c r="N200" s="153" t="s">
        <v>37</v>
      </c>
      <c r="O200" s="141">
        <v>0</v>
      </c>
      <c r="P200" s="141">
        <f t="shared" si="41"/>
        <v>0</v>
      </c>
      <c r="Q200" s="141">
        <v>1.1E-4</v>
      </c>
      <c r="R200" s="141">
        <f t="shared" si="42"/>
        <v>1.1E-4</v>
      </c>
      <c r="S200" s="141">
        <v>0</v>
      </c>
      <c r="T200" s="142">
        <f t="shared" si="43"/>
        <v>0</v>
      </c>
      <c r="AR200" s="143" t="s">
        <v>314</v>
      </c>
      <c r="AT200" s="143" t="s">
        <v>217</v>
      </c>
      <c r="AU200" s="143" t="s">
        <v>84</v>
      </c>
      <c r="AY200" s="13" t="s">
        <v>129</v>
      </c>
      <c r="BE200" s="144">
        <f t="shared" si="44"/>
        <v>0</v>
      </c>
      <c r="BF200" s="144">
        <f t="shared" si="45"/>
        <v>0</v>
      </c>
      <c r="BG200" s="144">
        <f t="shared" si="46"/>
        <v>0</v>
      </c>
      <c r="BH200" s="144">
        <f t="shared" si="47"/>
        <v>0</v>
      </c>
      <c r="BI200" s="144">
        <f t="shared" si="48"/>
        <v>0</v>
      </c>
      <c r="BJ200" s="13" t="s">
        <v>84</v>
      </c>
      <c r="BK200" s="145">
        <f t="shared" si="49"/>
        <v>0</v>
      </c>
      <c r="BL200" s="13" t="s">
        <v>314</v>
      </c>
      <c r="BM200" s="143" t="s">
        <v>360</v>
      </c>
    </row>
    <row r="201" spans="2:65" s="1" customFormat="1" ht="24" customHeight="1">
      <c r="B201" s="133"/>
      <c r="C201" s="134" t="s">
        <v>361</v>
      </c>
      <c r="D201" s="134" t="s">
        <v>131</v>
      </c>
      <c r="E201" s="135" t="s">
        <v>362</v>
      </c>
      <c r="F201" s="136" t="s">
        <v>363</v>
      </c>
      <c r="G201" s="137" t="s">
        <v>229</v>
      </c>
      <c r="H201" s="138">
        <v>1</v>
      </c>
      <c r="I201" s="138"/>
      <c r="J201" s="138">
        <f t="shared" si="40"/>
        <v>0</v>
      </c>
      <c r="K201" s="136" t="s">
        <v>1</v>
      </c>
      <c r="L201" s="25"/>
      <c r="M201" s="139" t="s">
        <v>1</v>
      </c>
      <c r="N201" s="140" t="s">
        <v>37</v>
      </c>
      <c r="O201" s="141">
        <v>0.37</v>
      </c>
      <c r="P201" s="141">
        <f t="shared" si="41"/>
        <v>0.37</v>
      </c>
      <c r="Q201" s="141">
        <v>0</v>
      </c>
      <c r="R201" s="141">
        <f t="shared" si="42"/>
        <v>0</v>
      </c>
      <c r="S201" s="141">
        <v>0</v>
      </c>
      <c r="T201" s="142">
        <f t="shared" si="43"/>
        <v>0</v>
      </c>
      <c r="AR201" s="143" t="s">
        <v>309</v>
      </c>
      <c r="AT201" s="143" t="s">
        <v>131</v>
      </c>
      <c r="AU201" s="143" t="s">
        <v>84</v>
      </c>
      <c r="AY201" s="13" t="s">
        <v>129</v>
      </c>
      <c r="BE201" s="144">
        <f t="shared" si="44"/>
        <v>0</v>
      </c>
      <c r="BF201" s="144">
        <f t="shared" si="45"/>
        <v>0</v>
      </c>
      <c r="BG201" s="144">
        <f t="shared" si="46"/>
        <v>0</v>
      </c>
      <c r="BH201" s="144">
        <f t="shared" si="47"/>
        <v>0</v>
      </c>
      <c r="BI201" s="144">
        <f t="shared" si="48"/>
        <v>0</v>
      </c>
      <c r="BJ201" s="13" t="s">
        <v>84</v>
      </c>
      <c r="BK201" s="145">
        <f t="shared" si="49"/>
        <v>0</v>
      </c>
      <c r="BL201" s="13" t="s">
        <v>309</v>
      </c>
      <c r="BM201" s="143" t="s">
        <v>364</v>
      </c>
    </row>
    <row r="202" spans="2:65" s="1" customFormat="1" ht="24" customHeight="1">
      <c r="B202" s="133"/>
      <c r="C202" s="134" t="s">
        <v>365</v>
      </c>
      <c r="D202" s="134" t="s">
        <v>131</v>
      </c>
      <c r="E202" s="135" t="s">
        <v>366</v>
      </c>
      <c r="F202" s="136" t="s">
        <v>367</v>
      </c>
      <c r="G202" s="137" t="s">
        <v>229</v>
      </c>
      <c r="H202" s="138">
        <v>2</v>
      </c>
      <c r="I202" s="138"/>
      <c r="J202" s="138">
        <f t="shared" si="40"/>
        <v>0</v>
      </c>
      <c r="K202" s="136" t="s">
        <v>1</v>
      </c>
      <c r="L202" s="25"/>
      <c r="M202" s="139" t="s">
        <v>1</v>
      </c>
      <c r="N202" s="140" t="s">
        <v>37</v>
      </c>
      <c r="O202" s="141">
        <v>0.47199999999999998</v>
      </c>
      <c r="P202" s="141">
        <f t="shared" si="41"/>
        <v>0.94399999999999995</v>
      </c>
      <c r="Q202" s="141">
        <v>0</v>
      </c>
      <c r="R202" s="141">
        <f t="shared" si="42"/>
        <v>0</v>
      </c>
      <c r="S202" s="141">
        <v>0</v>
      </c>
      <c r="T202" s="142">
        <f t="shared" si="43"/>
        <v>0</v>
      </c>
      <c r="AR202" s="143" t="s">
        <v>309</v>
      </c>
      <c r="AT202" s="143" t="s">
        <v>131</v>
      </c>
      <c r="AU202" s="143" t="s">
        <v>84</v>
      </c>
      <c r="AY202" s="13" t="s">
        <v>129</v>
      </c>
      <c r="BE202" s="144">
        <f t="shared" si="44"/>
        <v>0</v>
      </c>
      <c r="BF202" s="144">
        <f t="shared" si="45"/>
        <v>0</v>
      </c>
      <c r="BG202" s="144">
        <f t="shared" si="46"/>
        <v>0</v>
      </c>
      <c r="BH202" s="144">
        <f t="shared" si="47"/>
        <v>0</v>
      </c>
      <c r="BI202" s="144">
        <f t="shared" si="48"/>
        <v>0</v>
      </c>
      <c r="BJ202" s="13" t="s">
        <v>84</v>
      </c>
      <c r="BK202" s="145">
        <f t="shared" si="49"/>
        <v>0</v>
      </c>
      <c r="BL202" s="13" t="s">
        <v>309</v>
      </c>
      <c r="BM202" s="143" t="s">
        <v>368</v>
      </c>
    </row>
    <row r="203" spans="2:65" s="1" customFormat="1" ht="16.5" customHeight="1">
      <c r="B203" s="133"/>
      <c r="C203" s="146" t="s">
        <v>369</v>
      </c>
      <c r="D203" s="146" t="s">
        <v>217</v>
      </c>
      <c r="E203" s="147" t="s">
        <v>370</v>
      </c>
      <c r="F203" s="148" t="s">
        <v>371</v>
      </c>
      <c r="G203" s="149" t="s">
        <v>283</v>
      </c>
      <c r="H203" s="150">
        <v>2E-3</v>
      </c>
      <c r="I203" s="150"/>
      <c r="J203" s="150">
        <f t="shared" si="40"/>
        <v>0</v>
      </c>
      <c r="K203" s="148" t="s">
        <v>1</v>
      </c>
      <c r="L203" s="151"/>
      <c r="M203" s="152" t="s">
        <v>1</v>
      </c>
      <c r="N203" s="153" t="s">
        <v>37</v>
      </c>
      <c r="O203" s="141">
        <v>0</v>
      </c>
      <c r="P203" s="141">
        <f t="shared" si="41"/>
        <v>0</v>
      </c>
      <c r="Q203" s="141">
        <v>1E-3</v>
      </c>
      <c r="R203" s="141">
        <f t="shared" si="42"/>
        <v>1.9999999999999999E-6</v>
      </c>
      <c r="S203" s="141">
        <v>0</v>
      </c>
      <c r="T203" s="142">
        <f t="shared" si="43"/>
        <v>0</v>
      </c>
      <c r="AR203" s="143" t="s">
        <v>314</v>
      </c>
      <c r="AT203" s="143" t="s">
        <v>217</v>
      </c>
      <c r="AU203" s="143" t="s">
        <v>84</v>
      </c>
      <c r="AY203" s="13" t="s">
        <v>129</v>
      </c>
      <c r="BE203" s="144">
        <f t="shared" si="44"/>
        <v>0</v>
      </c>
      <c r="BF203" s="144">
        <f t="shared" si="45"/>
        <v>0</v>
      </c>
      <c r="BG203" s="144">
        <f t="shared" si="46"/>
        <v>0</v>
      </c>
      <c r="BH203" s="144">
        <f t="shared" si="47"/>
        <v>0</v>
      </c>
      <c r="BI203" s="144">
        <f t="shared" si="48"/>
        <v>0</v>
      </c>
      <c r="BJ203" s="13" t="s">
        <v>84</v>
      </c>
      <c r="BK203" s="145">
        <f t="shared" si="49"/>
        <v>0</v>
      </c>
      <c r="BL203" s="13" t="s">
        <v>314</v>
      </c>
      <c r="BM203" s="143" t="s">
        <v>372</v>
      </c>
    </row>
    <row r="204" spans="2:65" s="1" customFormat="1" ht="16.5" customHeight="1">
      <c r="B204" s="133"/>
      <c r="C204" s="134" t="s">
        <v>373</v>
      </c>
      <c r="D204" s="134" t="s">
        <v>131</v>
      </c>
      <c r="E204" s="135" t="s">
        <v>374</v>
      </c>
      <c r="F204" s="136" t="s">
        <v>375</v>
      </c>
      <c r="G204" s="137" t="s">
        <v>224</v>
      </c>
      <c r="H204" s="138">
        <v>4</v>
      </c>
      <c r="I204" s="138"/>
      <c r="J204" s="138">
        <f t="shared" si="40"/>
        <v>0</v>
      </c>
      <c r="K204" s="136" t="s">
        <v>1</v>
      </c>
      <c r="L204" s="25"/>
      <c r="M204" s="139" t="s">
        <v>1</v>
      </c>
      <c r="N204" s="140" t="s">
        <v>37</v>
      </c>
      <c r="O204" s="141">
        <v>5.7000000000000002E-2</v>
      </c>
      <c r="P204" s="141">
        <f t="shared" si="41"/>
        <v>0.22800000000000001</v>
      </c>
      <c r="Q204" s="141">
        <v>0</v>
      </c>
      <c r="R204" s="141">
        <f t="shared" si="42"/>
        <v>0</v>
      </c>
      <c r="S204" s="141">
        <v>0</v>
      </c>
      <c r="T204" s="142">
        <f t="shared" si="43"/>
        <v>0</v>
      </c>
      <c r="AR204" s="143" t="s">
        <v>309</v>
      </c>
      <c r="AT204" s="143" t="s">
        <v>131</v>
      </c>
      <c r="AU204" s="143" t="s">
        <v>84</v>
      </c>
      <c r="AY204" s="13" t="s">
        <v>129</v>
      </c>
      <c r="BE204" s="144">
        <f t="shared" si="44"/>
        <v>0</v>
      </c>
      <c r="BF204" s="144">
        <f t="shared" si="45"/>
        <v>0</v>
      </c>
      <c r="BG204" s="144">
        <f t="shared" si="46"/>
        <v>0</v>
      </c>
      <c r="BH204" s="144">
        <f t="shared" si="47"/>
        <v>0</v>
      </c>
      <c r="BI204" s="144">
        <f t="shared" si="48"/>
        <v>0</v>
      </c>
      <c r="BJ204" s="13" t="s">
        <v>84</v>
      </c>
      <c r="BK204" s="145">
        <f t="shared" si="49"/>
        <v>0</v>
      </c>
      <c r="BL204" s="13" t="s">
        <v>309</v>
      </c>
      <c r="BM204" s="143" t="s">
        <v>376</v>
      </c>
    </row>
    <row r="205" spans="2:65" s="1" customFormat="1" ht="16.5" customHeight="1">
      <c r="B205" s="133"/>
      <c r="C205" s="146" t="s">
        <v>377</v>
      </c>
      <c r="D205" s="146" t="s">
        <v>217</v>
      </c>
      <c r="E205" s="147" t="s">
        <v>378</v>
      </c>
      <c r="F205" s="148" t="s">
        <v>379</v>
      </c>
      <c r="G205" s="149" t="s">
        <v>224</v>
      </c>
      <c r="H205" s="150">
        <v>4</v>
      </c>
      <c r="I205" s="150"/>
      <c r="J205" s="150">
        <f t="shared" si="40"/>
        <v>0</v>
      </c>
      <c r="K205" s="148" t="s">
        <v>1</v>
      </c>
      <c r="L205" s="151"/>
      <c r="M205" s="152" t="s">
        <v>1</v>
      </c>
      <c r="N205" s="153" t="s">
        <v>37</v>
      </c>
      <c r="O205" s="141">
        <v>0</v>
      </c>
      <c r="P205" s="141">
        <f t="shared" si="41"/>
        <v>0</v>
      </c>
      <c r="Q205" s="141">
        <v>2.5000000000000001E-4</v>
      </c>
      <c r="R205" s="141">
        <f t="shared" si="42"/>
        <v>1E-3</v>
      </c>
      <c r="S205" s="141">
        <v>0</v>
      </c>
      <c r="T205" s="142">
        <f t="shared" si="43"/>
        <v>0</v>
      </c>
      <c r="AR205" s="143" t="s">
        <v>314</v>
      </c>
      <c r="AT205" s="143" t="s">
        <v>217</v>
      </c>
      <c r="AU205" s="143" t="s">
        <v>84</v>
      </c>
      <c r="AY205" s="13" t="s">
        <v>129</v>
      </c>
      <c r="BE205" s="144">
        <f t="shared" si="44"/>
        <v>0</v>
      </c>
      <c r="BF205" s="144">
        <f t="shared" si="45"/>
        <v>0</v>
      </c>
      <c r="BG205" s="144">
        <f t="shared" si="46"/>
        <v>0</v>
      </c>
      <c r="BH205" s="144">
        <f t="shared" si="47"/>
        <v>0</v>
      </c>
      <c r="BI205" s="144">
        <f t="shared" si="48"/>
        <v>0</v>
      </c>
      <c r="BJ205" s="13" t="s">
        <v>84</v>
      </c>
      <c r="BK205" s="145">
        <f t="shared" si="49"/>
        <v>0</v>
      </c>
      <c r="BL205" s="13" t="s">
        <v>314</v>
      </c>
      <c r="BM205" s="143" t="s">
        <v>380</v>
      </c>
    </row>
    <row r="206" spans="2:65" s="1" customFormat="1" ht="24" customHeight="1">
      <c r="B206" s="133"/>
      <c r="C206" s="134" t="s">
        <v>381</v>
      </c>
      <c r="D206" s="134" t="s">
        <v>131</v>
      </c>
      <c r="E206" s="135" t="s">
        <v>382</v>
      </c>
      <c r="F206" s="136" t="s">
        <v>383</v>
      </c>
      <c r="G206" s="137" t="s">
        <v>224</v>
      </c>
      <c r="H206" s="138">
        <v>40</v>
      </c>
      <c r="I206" s="138"/>
      <c r="J206" s="138">
        <f t="shared" si="40"/>
        <v>0</v>
      </c>
      <c r="K206" s="136" t="s">
        <v>1</v>
      </c>
      <c r="L206" s="25"/>
      <c r="M206" s="139" t="s">
        <v>1</v>
      </c>
      <c r="N206" s="140" t="s">
        <v>37</v>
      </c>
      <c r="O206" s="141">
        <v>0.05</v>
      </c>
      <c r="P206" s="141">
        <f t="shared" si="41"/>
        <v>2</v>
      </c>
      <c r="Q206" s="141">
        <v>0</v>
      </c>
      <c r="R206" s="141">
        <f t="shared" si="42"/>
        <v>0</v>
      </c>
      <c r="S206" s="141">
        <v>0</v>
      </c>
      <c r="T206" s="142">
        <f t="shared" si="43"/>
        <v>0</v>
      </c>
      <c r="AR206" s="143" t="s">
        <v>309</v>
      </c>
      <c r="AT206" s="143" t="s">
        <v>131</v>
      </c>
      <c r="AU206" s="143" t="s">
        <v>84</v>
      </c>
      <c r="AY206" s="13" t="s">
        <v>129</v>
      </c>
      <c r="BE206" s="144">
        <f t="shared" si="44"/>
        <v>0</v>
      </c>
      <c r="BF206" s="144">
        <f t="shared" si="45"/>
        <v>0</v>
      </c>
      <c r="BG206" s="144">
        <f t="shared" si="46"/>
        <v>0</v>
      </c>
      <c r="BH206" s="144">
        <f t="shared" si="47"/>
        <v>0</v>
      </c>
      <c r="BI206" s="144">
        <f t="shared" si="48"/>
        <v>0</v>
      </c>
      <c r="BJ206" s="13" t="s">
        <v>84</v>
      </c>
      <c r="BK206" s="145">
        <f t="shared" si="49"/>
        <v>0</v>
      </c>
      <c r="BL206" s="13" t="s">
        <v>309</v>
      </c>
      <c r="BM206" s="143" t="s">
        <v>384</v>
      </c>
    </row>
    <row r="207" spans="2:65" s="1" customFormat="1" ht="16.5" customHeight="1">
      <c r="B207" s="133"/>
      <c r="C207" s="146" t="s">
        <v>385</v>
      </c>
      <c r="D207" s="146" t="s">
        <v>217</v>
      </c>
      <c r="E207" s="147" t="s">
        <v>386</v>
      </c>
      <c r="F207" s="148" t="s">
        <v>387</v>
      </c>
      <c r="G207" s="149" t="s">
        <v>224</v>
      </c>
      <c r="H207" s="150">
        <v>40</v>
      </c>
      <c r="I207" s="150"/>
      <c r="J207" s="150">
        <f t="shared" si="40"/>
        <v>0</v>
      </c>
      <c r="K207" s="148" t="s">
        <v>1</v>
      </c>
      <c r="L207" s="151"/>
      <c r="M207" s="152" t="s">
        <v>1</v>
      </c>
      <c r="N207" s="153" t="s">
        <v>37</v>
      </c>
      <c r="O207" s="141">
        <v>0</v>
      </c>
      <c r="P207" s="141">
        <f t="shared" si="41"/>
        <v>0</v>
      </c>
      <c r="Q207" s="141">
        <v>7.2000000000000005E-4</v>
      </c>
      <c r="R207" s="141">
        <f t="shared" si="42"/>
        <v>2.8800000000000003E-2</v>
      </c>
      <c r="S207" s="141">
        <v>0</v>
      </c>
      <c r="T207" s="142">
        <f t="shared" si="43"/>
        <v>0</v>
      </c>
      <c r="AR207" s="143" t="s">
        <v>314</v>
      </c>
      <c r="AT207" s="143" t="s">
        <v>217</v>
      </c>
      <c r="AU207" s="143" t="s">
        <v>84</v>
      </c>
      <c r="AY207" s="13" t="s">
        <v>129</v>
      </c>
      <c r="BE207" s="144">
        <f t="shared" si="44"/>
        <v>0</v>
      </c>
      <c r="BF207" s="144">
        <f t="shared" si="45"/>
        <v>0</v>
      </c>
      <c r="BG207" s="144">
        <f t="shared" si="46"/>
        <v>0</v>
      </c>
      <c r="BH207" s="144">
        <f t="shared" si="47"/>
        <v>0</v>
      </c>
      <c r="BI207" s="144">
        <f t="shared" si="48"/>
        <v>0</v>
      </c>
      <c r="BJ207" s="13" t="s">
        <v>84</v>
      </c>
      <c r="BK207" s="145">
        <f t="shared" si="49"/>
        <v>0</v>
      </c>
      <c r="BL207" s="13" t="s">
        <v>314</v>
      </c>
      <c r="BM207" s="143" t="s">
        <v>388</v>
      </c>
    </row>
    <row r="208" spans="2:65" s="1" customFormat="1" ht="24" customHeight="1">
      <c r="B208" s="133"/>
      <c r="C208" s="146" t="s">
        <v>389</v>
      </c>
      <c r="D208" s="146" t="s">
        <v>217</v>
      </c>
      <c r="E208" s="147" t="s">
        <v>390</v>
      </c>
      <c r="F208" s="148" t="s">
        <v>391</v>
      </c>
      <c r="G208" s="149" t="s">
        <v>392</v>
      </c>
      <c r="H208" s="150">
        <v>1</v>
      </c>
      <c r="I208" s="150"/>
      <c r="J208" s="150">
        <f t="shared" si="40"/>
        <v>0</v>
      </c>
      <c r="K208" s="148" t="s">
        <v>1</v>
      </c>
      <c r="L208" s="151"/>
      <c r="M208" s="152" t="s">
        <v>1</v>
      </c>
      <c r="N208" s="153" t="s">
        <v>37</v>
      </c>
      <c r="O208" s="141">
        <v>0</v>
      </c>
      <c r="P208" s="141">
        <f t="shared" si="41"/>
        <v>0</v>
      </c>
      <c r="Q208" s="141">
        <v>0</v>
      </c>
      <c r="R208" s="141">
        <f t="shared" si="42"/>
        <v>0</v>
      </c>
      <c r="S208" s="141">
        <v>0</v>
      </c>
      <c r="T208" s="142">
        <f t="shared" si="43"/>
        <v>0</v>
      </c>
      <c r="AR208" s="143" t="s">
        <v>314</v>
      </c>
      <c r="AT208" s="143" t="s">
        <v>217</v>
      </c>
      <c r="AU208" s="143" t="s">
        <v>84</v>
      </c>
      <c r="AY208" s="13" t="s">
        <v>129</v>
      </c>
      <c r="BE208" s="144">
        <f t="shared" si="44"/>
        <v>0</v>
      </c>
      <c r="BF208" s="144">
        <f t="shared" si="45"/>
        <v>0</v>
      </c>
      <c r="BG208" s="144">
        <f t="shared" si="46"/>
        <v>0</v>
      </c>
      <c r="BH208" s="144">
        <f t="shared" si="47"/>
        <v>0</v>
      </c>
      <c r="BI208" s="144">
        <f t="shared" si="48"/>
        <v>0</v>
      </c>
      <c r="BJ208" s="13" t="s">
        <v>84</v>
      </c>
      <c r="BK208" s="145">
        <f t="shared" si="49"/>
        <v>0</v>
      </c>
      <c r="BL208" s="13" t="s">
        <v>314</v>
      </c>
      <c r="BM208" s="143" t="s">
        <v>393</v>
      </c>
    </row>
    <row r="209" spans="2:65" s="1" customFormat="1" ht="16.5" customHeight="1">
      <c r="B209" s="133"/>
      <c r="C209" s="134" t="s">
        <v>394</v>
      </c>
      <c r="D209" s="134" t="s">
        <v>131</v>
      </c>
      <c r="E209" s="135" t="s">
        <v>395</v>
      </c>
      <c r="F209" s="136" t="s">
        <v>396</v>
      </c>
      <c r="G209" s="137" t="s">
        <v>397</v>
      </c>
      <c r="H209" s="138">
        <v>8.8219999999999992</v>
      </c>
      <c r="I209" s="138"/>
      <c r="J209" s="138">
        <f t="shared" si="40"/>
        <v>0</v>
      </c>
      <c r="K209" s="136" t="s">
        <v>1</v>
      </c>
      <c r="L209" s="25"/>
      <c r="M209" s="139" t="s">
        <v>1</v>
      </c>
      <c r="N209" s="140" t="s">
        <v>37</v>
      </c>
      <c r="O209" s="141">
        <v>0</v>
      </c>
      <c r="P209" s="141">
        <f t="shared" si="41"/>
        <v>0</v>
      </c>
      <c r="Q209" s="141">
        <v>0</v>
      </c>
      <c r="R209" s="141">
        <f t="shared" si="42"/>
        <v>0</v>
      </c>
      <c r="S209" s="141">
        <v>0</v>
      </c>
      <c r="T209" s="142">
        <f t="shared" si="43"/>
        <v>0</v>
      </c>
      <c r="AR209" s="143" t="s">
        <v>309</v>
      </c>
      <c r="AT209" s="143" t="s">
        <v>131</v>
      </c>
      <c r="AU209" s="143" t="s">
        <v>84</v>
      </c>
      <c r="AY209" s="13" t="s">
        <v>129</v>
      </c>
      <c r="BE209" s="144">
        <f t="shared" si="44"/>
        <v>0</v>
      </c>
      <c r="BF209" s="144">
        <f t="shared" si="45"/>
        <v>0</v>
      </c>
      <c r="BG209" s="144">
        <f t="shared" si="46"/>
        <v>0</v>
      </c>
      <c r="BH209" s="144">
        <f t="shared" si="47"/>
        <v>0</v>
      </c>
      <c r="BI209" s="144">
        <f t="shared" si="48"/>
        <v>0</v>
      </c>
      <c r="BJ209" s="13" t="s">
        <v>84</v>
      </c>
      <c r="BK209" s="145">
        <f t="shared" si="49"/>
        <v>0</v>
      </c>
      <c r="BL209" s="13" t="s">
        <v>309</v>
      </c>
      <c r="BM209" s="143" t="s">
        <v>398</v>
      </c>
    </row>
    <row r="210" spans="2:65" s="1" customFormat="1" ht="16.5" customHeight="1">
      <c r="B210" s="133"/>
      <c r="C210" s="134" t="s">
        <v>399</v>
      </c>
      <c r="D210" s="134" t="s">
        <v>131</v>
      </c>
      <c r="E210" s="135" t="s">
        <v>400</v>
      </c>
      <c r="F210" s="136" t="s">
        <v>401</v>
      </c>
      <c r="G210" s="137" t="s">
        <v>397</v>
      </c>
      <c r="H210" s="138">
        <v>1.462</v>
      </c>
      <c r="I210" s="138"/>
      <c r="J210" s="138">
        <f t="shared" si="40"/>
        <v>0</v>
      </c>
      <c r="K210" s="136" t="s">
        <v>1</v>
      </c>
      <c r="L210" s="25"/>
      <c r="M210" s="139" t="s">
        <v>1</v>
      </c>
      <c r="N210" s="140" t="s">
        <v>37</v>
      </c>
      <c r="O210" s="141">
        <v>0</v>
      </c>
      <c r="P210" s="141">
        <f t="shared" si="41"/>
        <v>0</v>
      </c>
      <c r="Q210" s="141">
        <v>0</v>
      </c>
      <c r="R210" s="141">
        <f t="shared" si="42"/>
        <v>0</v>
      </c>
      <c r="S210" s="141">
        <v>0</v>
      </c>
      <c r="T210" s="142">
        <f t="shared" si="43"/>
        <v>0</v>
      </c>
      <c r="AR210" s="143" t="s">
        <v>309</v>
      </c>
      <c r="AT210" s="143" t="s">
        <v>131</v>
      </c>
      <c r="AU210" s="143" t="s">
        <v>84</v>
      </c>
      <c r="AY210" s="13" t="s">
        <v>129</v>
      </c>
      <c r="BE210" s="144">
        <f t="shared" si="44"/>
        <v>0</v>
      </c>
      <c r="BF210" s="144">
        <f t="shared" si="45"/>
        <v>0</v>
      </c>
      <c r="BG210" s="144">
        <f t="shared" si="46"/>
        <v>0</v>
      </c>
      <c r="BH210" s="144">
        <f t="shared" si="47"/>
        <v>0</v>
      </c>
      <c r="BI210" s="144">
        <f t="shared" si="48"/>
        <v>0</v>
      </c>
      <c r="BJ210" s="13" t="s">
        <v>84</v>
      </c>
      <c r="BK210" s="145">
        <f t="shared" si="49"/>
        <v>0</v>
      </c>
      <c r="BL210" s="13" t="s">
        <v>309</v>
      </c>
      <c r="BM210" s="143" t="s">
        <v>402</v>
      </c>
    </row>
    <row r="211" spans="2:65" s="11" customFormat="1" ht="22.9" customHeight="1">
      <c r="B211" s="121"/>
      <c r="D211" s="122" t="s">
        <v>70</v>
      </c>
      <c r="E211" s="131" t="s">
        <v>403</v>
      </c>
      <c r="F211" s="131" t="s">
        <v>404</v>
      </c>
      <c r="J211" s="132">
        <f>BK211</f>
        <v>0</v>
      </c>
      <c r="L211" s="121"/>
      <c r="M211" s="125"/>
      <c r="N211" s="126"/>
      <c r="O211" s="126"/>
      <c r="P211" s="127">
        <f>SUM(P212:P217)</f>
        <v>9.6538000000000004</v>
      </c>
      <c r="Q211" s="126"/>
      <c r="R211" s="127">
        <f>SUM(R212:R217)</f>
        <v>0</v>
      </c>
      <c r="S211" s="126"/>
      <c r="T211" s="128">
        <f>SUM(T212:T217)</f>
        <v>0</v>
      </c>
      <c r="AR211" s="122" t="s">
        <v>141</v>
      </c>
      <c r="AT211" s="129" t="s">
        <v>70</v>
      </c>
      <c r="AU211" s="129" t="s">
        <v>78</v>
      </c>
      <c r="AY211" s="122" t="s">
        <v>129</v>
      </c>
      <c r="BK211" s="130">
        <f>SUM(BK212:BK217)</f>
        <v>0</v>
      </c>
    </row>
    <row r="212" spans="2:65" s="1" customFormat="1" ht="24" customHeight="1">
      <c r="B212" s="133"/>
      <c r="C212" s="134" t="s">
        <v>405</v>
      </c>
      <c r="D212" s="134" t="s">
        <v>131</v>
      </c>
      <c r="E212" s="135" t="s">
        <v>406</v>
      </c>
      <c r="F212" s="136" t="s">
        <v>407</v>
      </c>
      <c r="G212" s="137" t="s">
        <v>229</v>
      </c>
      <c r="H212" s="138">
        <v>1</v>
      </c>
      <c r="I212" s="138"/>
      <c r="J212" s="138">
        <f t="shared" ref="J212:J217" si="50">ROUND(I212*H212,3)</f>
        <v>0</v>
      </c>
      <c r="K212" s="136" t="s">
        <v>1</v>
      </c>
      <c r="L212" s="25"/>
      <c r="M212" s="139" t="s">
        <v>1</v>
      </c>
      <c r="N212" s="140" t="s">
        <v>37</v>
      </c>
      <c r="O212" s="141">
        <v>3.9754</v>
      </c>
      <c r="P212" s="141">
        <f t="shared" ref="P212:P217" si="51">O212*H212</f>
        <v>3.9754</v>
      </c>
      <c r="Q212" s="141">
        <v>0</v>
      </c>
      <c r="R212" s="141">
        <f t="shared" ref="R212:R217" si="52">Q212*H212</f>
        <v>0</v>
      </c>
      <c r="S212" s="141">
        <v>0</v>
      </c>
      <c r="T212" s="142">
        <f t="shared" ref="T212:T217" si="53">S212*H212</f>
        <v>0</v>
      </c>
      <c r="AR212" s="143" t="s">
        <v>309</v>
      </c>
      <c r="AT212" s="143" t="s">
        <v>131</v>
      </c>
      <c r="AU212" s="143" t="s">
        <v>84</v>
      </c>
      <c r="AY212" s="13" t="s">
        <v>129</v>
      </c>
      <c r="BE212" s="144">
        <f t="shared" ref="BE212:BE217" si="54">IF(N212="základná",J212,0)</f>
        <v>0</v>
      </c>
      <c r="BF212" s="144">
        <f t="shared" ref="BF212:BF217" si="55">IF(N212="znížená",J212,0)</f>
        <v>0</v>
      </c>
      <c r="BG212" s="144">
        <f t="shared" ref="BG212:BG217" si="56">IF(N212="zákl. prenesená",J212,0)</f>
        <v>0</v>
      </c>
      <c r="BH212" s="144">
        <f t="shared" ref="BH212:BH217" si="57">IF(N212="zníž. prenesená",J212,0)</f>
        <v>0</v>
      </c>
      <c r="BI212" s="144">
        <f t="shared" ref="BI212:BI217" si="58">IF(N212="nulová",J212,0)</f>
        <v>0</v>
      </c>
      <c r="BJ212" s="13" t="s">
        <v>84</v>
      </c>
      <c r="BK212" s="145">
        <f t="shared" ref="BK212:BK217" si="59">ROUND(I212*H212,3)</f>
        <v>0</v>
      </c>
      <c r="BL212" s="13" t="s">
        <v>309</v>
      </c>
      <c r="BM212" s="143" t="s">
        <v>408</v>
      </c>
    </row>
    <row r="213" spans="2:65" s="1" customFormat="1" ht="16.5" customHeight="1">
      <c r="B213" s="133"/>
      <c r="C213" s="134" t="s">
        <v>409</v>
      </c>
      <c r="D213" s="134" t="s">
        <v>131</v>
      </c>
      <c r="E213" s="135" t="s">
        <v>410</v>
      </c>
      <c r="F213" s="136" t="s">
        <v>411</v>
      </c>
      <c r="G213" s="137" t="s">
        <v>229</v>
      </c>
      <c r="H213" s="138">
        <v>1</v>
      </c>
      <c r="I213" s="138"/>
      <c r="J213" s="138">
        <f t="shared" si="50"/>
        <v>0</v>
      </c>
      <c r="K213" s="136" t="s">
        <v>1</v>
      </c>
      <c r="L213" s="25"/>
      <c r="M213" s="139" t="s">
        <v>1</v>
      </c>
      <c r="N213" s="140" t="s">
        <v>37</v>
      </c>
      <c r="O213" s="141">
        <v>5.6783999999999999</v>
      </c>
      <c r="P213" s="141">
        <f t="shared" si="51"/>
        <v>5.6783999999999999</v>
      </c>
      <c r="Q213" s="141">
        <v>0</v>
      </c>
      <c r="R213" s="141">
        <f t="shared" si="52"/>
        <v>0</v>
      </c>
      <c r="S213" s="141">
        <v>0</v>
      </c>
      <c r="T213" s="142">
        <f t="shared" si="53"/>
        <v>0</v>
      </c>
      <c r="AR213" s="143" t="s">
        <v>309</v>
      </c>
      <c r="AT213" s="143" t="s">
        <v>131</v>
      </c>
      <c r="AU213" s="143" t="s">
        <v>84</v>
      </c>
      <c r="AY213" s="13" t="s">
        <v>129</v>
      </c>
      <c r="BE213" s="144">
        <f t="shared" si="54"/>
        <v>0</v>
      </c>
      <c r="BF213" s="144">
        <f t="shared" si="55"/>
        <v>0</v>
      </c>
      <c r="BG213" s="144">
        <f t="shared" si="56"/>
        <v>0</v>
      </c>
      <c r="BH213" s="144">
        <f t="shared" si="57"/>
        <v>0</v>
      </c>
      <c r="BI213" s="144">
        <f t="shared" si="58"/>
        <v>0</v>
      </c>
      <c r="BJ213" s="13" t="s">
        <v>84</v>
      </c>
      <c r="BK213" s="145">
        <f t="shared" si="59"/>
        <v>0</v>
      </c>
      <c r="BL213" s="13" t="s">
        <v>309</v>
      </c>
      <c r="BM213" s="143" t="s">
        <v>412</v>
      </c>
    </row>
    <row r="214" spans="2:65" s="1" customFormat="1" ht="16.5" customHeight="1">
      <c r="B214" s="133"/>
      <c r="C214" s="134" t="s">
        <v>309</v>
      </c>
      <c r="D214" s="134" t="s">
        <v>131</v>
      </c>
      <c r="E214" s="135" t="s">
        <v>413</v>
      </c>
      <c r="F214" s="136" t="s">
        <v>414</v>
      </c>
      <c r="G214" s="137" t="s">
        <v>147</v>
      </c>
      <c r="H214" s="138">
        <v>1.4</v>
      </c>
      <c r="I214" s="138"/>
      <c r="J214" s="138">
        <f t="shared" si="50"/>
        <v>0</v>
      </c>
      <c r="K214" s="136" t="s">
        <v>1</v>
      </c>
      <c r="L214" s="25"/>
      <c r="M214" s="139" t="s">
        <v>1</v>
      </c>
      <c r="N214" s="140" t="s">
        <v>37</v>
      </c>
      <c r="O214" s="141">
        <v>0</v>
      </c>
      <c r="P214" s="141">
        <f t="shared" si="51"/>
        <v>0</v>
      </c>
      <c r="Q214" s="141">
        <v>0</v>
      </c>
      <c r="R214" s="141">
        <f t="shared" si="52"/>
        <v>0</v>
      </c>
      <c r="S214" s="141">
        <v>0</v>
      </c>
      <c r="T214" s="142">
        <f t="shared" si="53"/>
        <v>0</v>
      </c>
      <c r="AR214" s="143" t="s">
        <v>309</v>
      </c>
      <c r="AT214" s="143" t="s">
        <v>131</v>
      </c>
      <c r="AU214" s="143" t="s">
        <v>84</v>
      </c>
      <c r="AY214" s="13" t="s">
        <v>129</v>
      </c>
      <c r="BE214" s="144">
        <f t="shared" si="54"/>
        <v>0</v>
      </c>
      <c r="BF214" s="144">
        <f t="shared" si="55"/>
        <v>0</v>
      </c>
      <c r="BG214" s="144">
        <f t="shared" si="56"/>
        <v>0</v>
      </c>
      <c r="BH214" s="144">
        <f t="shared" si="57"/>
        <v>0</v>
      </c>
      <c r="BI214" s="144">
        <f t="shared" si="58"/>
        <v>0</v>
      </c>
      <c r="BJ214" s="13" t="s">
        <v>84</v>
      </c>
      <c r="BK214" s="145">
        <f t="shared" si="59"/>
        <v>0</v>
      </c>
      <c r="BL214" s="13" t="s">
        <v>309</v>
      </c>
      <c r="BM214" s="143" t="s">
        <v>415</v>
      </c>
    </row>
    <row r="215" spans="2:65" s="1" customFormat="1" ht="16.5" customHeight="1">
      <c r="B215" s="133"/>
      <c r="C215" s="146" t="s">
        <v>416</v>
      </c>
      <c r="D215" s="146" t="s">
        <v>217</v>
      </c>
      <c r="E215" s="147" t="s">
        <v>417</v>
      </c>
      <c r="F215" s="148" t="s">
        <v>418</v>
      </c>
      <c r="G215" s="149" t="s">
        <v>147</v>
      </c>
      <c r="H215" s="150">
        <v>1.4</v>
      </c>
      <c r="I215" s="150"/>
      <c r="J215" s="150">
        <f t="shared" si="50"/>
        <v>0</v>
      </c>
      <c r="K215" s="148" t="s">
        <v>1</v>
      </c>
      <c r="L215" s="151"/>
      <c r="M215" s="152" t="s">
        <v>1</v>
      </c>
      <c r="N215" s="153" t="s">
        <v>37</v>
      </c>
      <c r="O215" s="141">
        <v>0</v>
      </c>
      <c r="P215" s="141">
        <f t="shared" si="51"/>
        <v>0</v>
      </c>
      <c r="Q215" s="141">
        <v>0</v>
      </c>
      <c r="R215" s="141">
        <f t="shared" si="52"/>
        <v>0</v>
      </c>
      <c r="S215" s="141">
        <v>0</v>
      </c>
      <c r="T215" s="142">
        <f t="shared" si="53"/>
        <v>0</v>
      </c>
      <c r="AR215" s="143" t="s">
        <v>339</v>
      </c>
      <c r="AT215" s="143" t="s">
        <v>217</v>
      </c>
      <c r="AU215" s="143" t="s">
        <v>84</v>
      </c>
      <c r="AY215" s="13" t="s">
        <v>129</v>
      </c>
      <c r="BE215" s="144">
        <f t="shared" si="54"/>
        <v>0</v>
      </c>
      <c r="BF215" s="144">
        <f t="shared" si="55"/>
        <v>0</v>
      </c>
      <c r="BG215" s="144">
        <f t="shared" si="56"/>
        <v>0</v>
      </c>
      <c r="BH215" s="144">
        <f t="shared" si="57"/>
        <v>0</v>
      </c>
      <c r="BI215" s="144">
        <f t="shared" si="58"/>
        <v>0</v>
      </c>
      <c r="BJ215" s="13" t="s">
        <v>84</v>
      </c>
      <c r="BK215" s="145">
        <f t="shared" si="59"/>
        <v>0</v>
      </c>
      <c r="BL215" s="13" t="s">
        <v>309</v>
      </c>
      <c r="BM215" s="143" t="s">
        <v>419</v>
      </c>
    </row>
    <row r="216" spans="2:65" s="1" customFormat="1" ht="16.5" customHeight="1">
      <c r="B216" s="133"/>
      <c r="C216" s="134" t="s">
        <v>420</v>
      </c>
      <c r="D216" s="134" t="s">
        <v>131</v>
      </c>
      <c r="E216" s="135" t="s">
        <v>395</v>
      </c>
      <c r="F216" s="136" t="s">
        <v>396</v>
      </c>
      <c r="G216" s="137" t="s">
        <v>397</v>
      </c>
      <c r="H216" s="138">
        <v>2.5409999999999999</v>
      </c>
      <c r="I216" s="138"/>
      <c r="J216" s="138">
        <f t="shared" si="50"/>
        <v>0</v>
      </c>
      <c r="K216" s="136" t="s">
        <v>1</v>
      </c>
      <c r="L216" s="25"/>
      <c r="M216" s="139" t="s">
        <v>1</v>
      </c>
      <c r="N216" s="140" t="s">
        <v>37</v>
      </c>
      <c r="O216" s="141">
        <v>0</v>
      </c>
      <c r="P216" s="141">
        <f t="shared" si="51"/>
        <v>0</v>
      </c>
      <c r="Q216" s="141">
        <v>0</v>
      </c>
      <c r="R216" s="141">
        <f t="shared" si="52"/>
        <v>0</v>
      </c>
      <c r="S216" s="141">
        <v>0</v>
      </c>
      <c r="T216" s="142">
        <f t="shared" si="53"/>
        <v>0</v>
      </c>
      <c r="AR216" s="143" t="s">
        <v>309</v>
      </c>
      <c r="AT216" s="143" t="s">
        <v>131</v>
      </c>
      <c r="AU216" s="143" t="s">
        <v>84</v>
      </c>
      <c r="AY216" s="13" t="s">
        <v>129</v>
      </c>
      <c r="BE216" s="144">
        <f t="shared" si="54"/>
        <v>0</v>
      </c>
      <c r="BF216" s="144">
        <f t="shared" si="55"/>
        <v>0</v>
      </c>
      <c r="BG216" s="144">
        <f t="shared" si="56"/>
        <v>0</v>
      </c>
      <c r="BH216" s="144">
        <f t="shared" si="57"/>
        <v>0</v>
      </c>
      <c r="BI216" s="144">
        <f t="shared" si="58"/>
        <v>0</v>
      </c>
      <c r="BJ216" s="13" t="s">
        <v>84</v>
      </c>
      <c r="BK216" s="145">
        <f t="shared" si="59"/>
        <v>0</v>
      </c>
      <c r="BL216" s="13" t="s">
        <v>309</v>
      </c>
      <c r="BM216" s="143" t="s">
        <v>421</v>
      </c>
    </row>
    <row r="217" spans="2:65" s="1" customFormat="1" ht="16.5" customHeight="1">
      <c r="B217" s="133"/>
      <c r="C217" s="134" t="s">
        <v>422</v>
      </c>
      <c r="D217" s="134" t="s">
        <v>131</v>
      </c>
      <c r="E217" s="135" t="s">
        <v>400</v>
      </c>
      <c r="F217" s="136" t="s">
        <v>401</v>
      </c>
      <c r="G217" s="137" t="s">
        <v>397</v>
      </c>
      <c r="H217" s="138">
        <v>2.5409999999999999</v>
      </c>
      <c r="I217" s="138"/>
      <c r="J217" s="138">
        <f t="shared" si="50"/>
        <v>0</v>
      </c>
      <c r="K217" s="136" t="s">
        <v>1</v>
      </c>
      <c r="L217" s="25"/>
      <c r="M217" s="139" t="s">
        <v>1</v>
      </c>
      <c r="N217" s="140" t="s">
        <v>37</v>
      </c>
      <c r="O217" s="141">
        <v>0</v>
      </c>
      <c r="P217" s="141">
        <f t="shared" si="51"/>
        <v>0</v>
      </c>
      <c r="Q217" s="141">
        <v>0</v>
      </c>
      <c r="R217" s="141">
        <f t="shared" si="52"/>
        <v>0</v>
      </c>
      <c r="S217" s="141">
        <v>0</v>
      </c>
      <c r="T217" s="142">
        <f t="shared" si="53"/>
        <v>0</v>
      </c>
      <c r="AR217" s="143" t="s">
        <v>309</v>
      </c>
      <c r="AT217" s="143" t="s">
        <v>131</v>
      </c>
      <c r="AU217" s="143" t="s">
        <v>84</v>
      </c>
      <c r="AY217" s="13" t="s">
        <v>129</v>
      </c>
      <c r="BE217" s="144">
        <f t="shared" si="54"/>
        <v>0</v>
      </c>
      <c r="BF217" s="144">
        <f t="shared" si="55"/>
        <v>0</v>
      </c>
      <c r="BG217" s="144">
        <f t="shared" si="56"/>
        <v>0</v>
      </c>
      <c r="BH217" s="144">
        <f t="shared" si="57"/>
        <v>0</v>
      </c>
      <c r="BI217" s="144">
        <f t="shared" si="58"/>
        <v>0</v>
      </c>
      <c r="BJ217" s="13" t="s">
        <v>84</v>
      </c>
      <c r="BK217" s="145">
        <f t="shared" si="59"/>
        <v>0</v>
      </c>
      <c r="BL217" s="13" t="s">
        <v>309</v>
      </c>
      <c r="BM217" s="143" t="s">
        <v>423</v>
      </c>
    </row>
    <row r="218" spans="2:65" s="11" customFormat="1" ht="25.9" customHeight="1">
      <c r="B218" s="121"/>
      <c r="D218" s="122" t="s">
        <v>70</v>
      </c>
      <c r="E218" s="123" t="s">
        <v>424</v>
      </c>
      <c r="F218" s="123" t="s">
        <v>425</v>
      </c>
      <c r="J218" s="124">
        <f>BK218</f>
        <v>0</v>
      </c>
      <c r="L218" s="121"/>
      <c r="M218" s="125"/>
      <c r="N218" s="126"/>
      <c r="O218" s="126"/>
      <c r="P218" s="127">
        <f>SUM(P219:P220)</f>
        <v>7.14</v>
      </c>
      <c r="Q218" s="126"/>
      <c r="R218" s="127">
        <f>SUM(R219:R220)</f>
        <v>0</v>
      </c>
      <c r="S218" s="126"/>
      <c r="T218" s="128">
        <f>SUM(T219:T220)</f>
        <v>0</v>
      </c>
      <c r="AR218" s="122" t="s">
        <v>136</v>
      </c>
      <c r="AT218" s="129" t="s">
        <v>70</v>
      </c>
      <c r="AU218" s="129" t="s">
        <v>71</v>
      </c>
      <c r="AY218" s="122" t="s">
        <v>129</v>
      </c>
      <c r="BK218" s="130">
        <f>SUM(BK219:BK220)</f>
        <v>0</v>
      </c>
    </row>
    <row r="219" spans="2:65" s="1" customFormat="1" ht="24" customHeight="1">
      <c r="B219" s="133"/>
      <c r="C219" s="134" t="s">
        <v>426</v>
      </c>
      <c r="D219" s="134" t="s">
        <v>131</v>
      </c>
      <c r="E219" s="135" t="s">
        <v>427</v>
      </c>
      <c r="F219" s="136" t="s">
        <v>428</v>
      </c>
      <c r="G219" s="137" t="s">
        <v>429</v>
      </c>
      <c r="H219" s="138">
        <v>6</v>
      </c>
      <c r="I219" s="138"/>
      <c r="J219" s="138">
        <f>ROUND(I219*H219,3)</f>
        <v>0</v>
      </c>
      <c r="K219" s="136" t="s">
        <v>1</v>
      </c>
      <c r="L219" s="25"/>
      <c r="M219" s="139" t="s">
        <v>1</v>
      </c>
      <c r="N219" s="140" t="s">
        <v>37</v>
      </c>
      <c r="O219" s="141">
        <v>1.19</v>
      </c>
      <c r="P219" s="141">
        <f>O219*H219</f>
        <v>7.14</v>
      </c>
      <c r="Q219" s="141">
        <v>0</v>
      </c>
      <c r="R219" s="141">
        <f>Q219*H219</f>
        <v>0</v>
      </c>
      <c r="S219" s="141">
        <v>0</v>
      </c>
      <c r="T219" s="142">
        <f>S219*H219</f>
        <v>0</v>
      </c>
      <c r="AR219" s="143" t="s">
        <v>430</v>
      </c>
      <c r="AT219" s="143" t="s">
        <v>131</v>
      </c>
      <c r="AU219" s="143" t="s">
        <v>78</v>
      </c>
      <c r="AY219" s="13" t="s">
        <v>129</v>
      </c>
      <c r="BE219" s="144">
        <f>IF(N219="základná",J219,0)</f>
        <v>0</v>
      </c>
      <c r="BF219" s="144">
        <f>IF(N219="znížená",J219,0)</f>
        <v>0</v>
      </c>
      <c r="BG219" s="144">
        <f>IF(N219="zákl. prenesená",J219,0)</f>
        <v>0</v>
      </c>
      <c r="BH219" s="144">
        <f>IF(N219="zníž. prenesená",J219,0)</f>
        <v>0</v>
      </c>
      <c r="BI219" s="144">
        <f>IF(N219="nulová",J219,0)</f>
        <v>0</v>
      </c>
      <c r="BJ219" s="13" t="s">
        <v>84</v>
      </c>
      <c r="BK219" s="145">
        <f>ROUND(I219*H219,3)</f>
        <v>0</v>
      </c>
      <c r="BL219" s="13" t="s">
        <v>430</v>
      </c>
      <c r="BM219" s="143" t="s">
        <v>431</v>
      </c>
    </row>
    <row r="220" spans="2:65" s="1" customFormat="1" ht="24" customHeight="1">
      <c r="B220" s="133"/>
      <c r="C220" s="134" t="s">
        <v>432</v>
      </c>
      <c r="D220" s="134" t="s">
        <v>131</v>
      </c>
      <c r="E220" s="135" t="s">
        <v>433</v>
      </c>
      <c r="F220" s="136" t="s">
        <v>434</v>
      </c>
      <c r="G220" s="137" t="s">
        <v>392</v>
      </c>
      <c r="H220" s="138">
        <v>1</v>
      </c>
      <c r="I220" s="138"/>
      <c r="J220" s="138">
        <f>ROUND(I220*H220,3)</f>
        <v>0</v>
      </c>
      <c r="K220" s="136" t="s">
        <v>1</v>
      </c>
      <c r="L220" s="25"/>
      <c r="M220" s="139" t="s">
        <v>1</v>
      </c>
      <c r="N220" s="140" t="s">
        <v>37</v>
      </c>
      <c r="O220" s="141">
        <v>0</v>
      </c>
      <c r="P220" s="141">
        <f>O220*H220</f>
        <v>0</v>
      </c>
      <c r="Q220" s="141">
        <v>0</v>
      </c>
      <c r="R220" s="141">
        <f>Q220*H220</f>
        <v>0</v>
      </c>
      <c r="S220" s="141">
        <v>0</v>
      </c>
      <c r="T220" s="142">
        <f>S220*H220</f>
        <v>0</v>
      </c>
      <c r="AR220" s="143" t="s">
        <v>430</v>
      </c>
      <c r="AT220" s="143" t="s">
        <v>131</v>
      </c>
      <c r="AU220" s="143" t="s">
        <v>78</v>
      </c>
      <c r="AY220" s="13" t="s">
        <v>129</v>
      </c>
      <c r="BE220" s="144">
        <f>IF(N220="základná",J220,0)</f>
        <v>0</v>
      </c>
      <c r="BF220" s="144">
        <f>IF(N220="znížená",J220,0)</f>
        <v>0</v>
      </c>
      <c r="BG220" s="144">
        <f>IF(N220="zákl. prenesená",J220,0)</f>
        <v>0</v>
      </c>
      <c r="BH220" s="144">
        <f>IF(N220="zníž. prenesená",J220,0)</f>
        <v>0</v>
      </c>
      <c r="BI220" s="144">
        <f>IF(N220="nulová",J220,0)</f>
        <v>0</v>
      </c>
      <c r="BJ220" s="13" t="s">
        <v>84</v>
      </c>
      <c r="BK220" s="145">
        <f>ROUND(I220*H220,3)</f>
        <v>0</v>
      </c>
      <c r="BL220" s="13" t="s">
        <v>430</v>
      </c>
      <c r="BM220" s="143" t="s">
        <v>435</v>
      </c>
    </row>
    <row r="221" spans="2:65" s="11" customFormat="1" ht="25.9" customHeight="1">
      <c r="B221" s="121"/>
      <c r="D221" s="122" t="s">
        <v>70</v>
      </c>
      <c r="E221" s="123" t="s">
        <v>436</v>
      </c>
      <c r="F221" s="123" t="s">
        <v>437</v>
      </c>
      <c r="J221" s="124">
        <f>BK221</f>
        <v>0</v>
      </c>
      <c r="L221" s="121"/>
      <c r="M221" s="125"/>
      <c r="N221" s="126"/>
      <c r="O221" s="126"/>
      <c r="P221" s="127">
        <f>SUM(P222:P224)</f>
        <v>0</v>
      </c>
      <c r="Q221" s="126"/>
      <c r="R221" s="127">
        <f>SUM(R222:R224)</f>
        <v>0</v>
      </c>
      <c r="S221" s="126"/>
      <c r="T221" s="128">
        <f>SUM(T222:T224)</f>
        <v>0</v>
      </c>
      <c r="AR221" s="122" t="s">
        <v>136</v>
      </c>
      <c r="AT221" s="129" t="s">
        <v>70</v>
      </c>
      <c r="AU221" s="129" t="s">
        <v>71</v>
      </c>
      <c r="AY221" s="122" t="s">
        <v>129</v>
      </c>
      <c r="BK221" s="130">
        <f>SUM(BK222:BK224)</f>
        <v>0</v>
      </c>
    </row>
    <row r="222" spans="2:65" s="1" customFormat="1" ht="16.5" customHeight="1">
      <c r="B222" s="133"/>
      <c r="C222" s="134" t="s">
        <v>438</v>
      </c>
      <c r="D222" s="134" t="s">
        <v>131</v>
      </c>
      <c r="E222" s="135" t="s">
        <v>439</v>
      </c>
      <c r="F222" s="136" t="s">
        <v>440</v>
      </c>
      <c r="G222" s="137" t="s">
        <v>441</v>
      </c>
      <c r="H222" s="138">
        <v>1</v>
      </c>
      <c r="I222" s="138"/>
      <c r="J222" s="138">
        <f>ROUND(I222*H222,3)</f>
        <v>0</v>
      </c>
      <c r="K222" s="136" t="s">
        <v>1</v>
      </c>
      <c r="L222" s="25"/>
      <c r="M222" s="139" t="s">
        <v>1</v>
      </c>
      <c r="N222" s="140" t="s">
        <v>37</v>
      </c>
      <c r="O222" s="141">
        <v>0</v>
      </c>
      <c r="P222" s="141">
        <f>O222*H222</f>
        <v>0</v>
      </c>
      <c r="Q222" s="141">
        <v>0</v>
      </c>
      <c r="R222" s="141">
        <f>Q222*H222</f>
        <v>0</v>
      </c>
      <c r="S222" s="141">
        <v>0</v>
      </c>
      <c r="T222" s="142">
        <f>S222*H222</f>
        <v>0</v>
      </c>
      <c r="AR222" s="143" t="s">
        <v>430</v>
      </c>
      <c r="AT222" s="143" t="s">
        <v>131</v>
      </c>
      <c r="AU222" s="143" t="s">
        <v>78</v>
      </c>
      <c r="AY222" s="13" t="s">
        <v>129</v>
      </c>
      <c r="BE222" s="144">
        <f>IF(N222="základná",J222,0)</f>
        <v>0</v>
      </c>
      <c r="BF222" s="144">
        <f>IF(N222="znížená",J222,0)</f>
        <v>0</v>
      </c>
      <c r="BG222" s="144">
        <f>IF(N222="zákl. prenesená",J222,0)</f>
        <v>0</v>
      </c>
      <c r="BH222" s="144">
        <f>IF(N222="zníž. prenesená",J222,0)</f>
        <v>0</v>
      </c>
      <c r="BI222" s="144">
        <f>IF(N222="nulová",J222,0)</f>
        <v>0</v>
      </c>
      <c r="BJ222" s="13" t="s">
        <v>84</v>
      </c>
      <c r="BK222" s="145">
        <f>ROUND(I222*H222,3)</f>
        <v>0</v>
      </c>
      <c r="BL222" s="13" t="s">
        <v>430</v>
      </c>
      <c r="BM222" s="143" t="s">
        <v>442</v>
      </c>
    </row>
    <row r="223" spans="2:65" s="1" customFormat="1" ht="16.5" customHeight="1">
      <c r="B223" s="133"/>
      <c r="C223" s="134" t="s">
        <v>443</v>
      </c>
      <c r="D223" s="134" t="s">
        <v>131</v>
      </c>
      <c r="E223" s="135" t="s">
        <v>444</v>
      </c>
      <c r="F223" s="136" t="s">
        <v>445</v>
      </c>
      <c r="G223" s="137" t="s">
        <v>441</v>
      </c>
      <c r="H223" s="138">
        <v>1</v>
      </c>
      <c r="I223" s="138"/>
      <c r="J223" s="138">
        <f>ROUND(I223*H223,3)</f>
        <v>0</v>
      </c>
      <c r="K223" s="136" t="s">
        <v>1</v>
      </c>
      <c r="L223" s="25"/>
      <c r="M223" s="139" t="s">
        <v>1</v>
      </c>
      <c r="N223" s="140" t="s">
        <v>37</v>
      </c>
      <c r="O223" s="141">
        <v>0</v>
      </c>
      <c r="P223" s="141">
        <f>O223*H223</f>
        <v>0</v>
      </c>
      <c r="Q223" s="141">
        <v>0</v>
      </c>
      <c r="R223" s="141">
        <f>Q223*H223</f>
        <v>0</v>
      </c>
      <c r="S223" s="141">
        <v>0</v>
      </c>
      <c r="T223" s="142">
        <f>S223*H223</f>
        <v>0</v>
      </c>
      <c r="AR223" s="143" t="s">
        <v>430</v>
      </c>
      <c r="AT223" s="143" t="s">
        <v>131</v>
      </c>
      <c r="AU223" s="143" t="s">
        <v>78</v>
      </c>
      <c r="AY223" s="13" t="s">
        <v>129</v>
      </c>
      <c r="BE223" s="144">
        <f>IF(N223="základná",J223,0)</f>
        <v>0</v>
      </c>
      <c r="BF223" s="144">
        <f>IF(N223="znížená",J223,0)</f>
        <v>0</v>
      </c>
      <c r="BG223" s="144">
        <f>IF(N223="zákl. prenesená",J223,0)</f>
        <v>0</v>
      </c>
      <c r="BH223" s="144">
        <f>IF(N223="zníž. prenesená",J223,0)</f>
        <v>0</v>
      </c>
      <c r="BI223" s="144">
        <f>IF(N223="nulová",J223,0)</f>
        <v>0</v>
      </c>
      <c r="BJ223" s="13" t="s">
        <v>84</v>
      </c>
      <c r="BK223" s="145">
        <f>ROUND(I223*H223,3)</f>
        <v>0</v>
      </c>
      <c r="BL223" s="13" t="s">
        <v>430</v>
      </c>
      <c r="BM223" s="143" t="s">
        <v>446</v>
      </c>
    </row>
    <row r="224" spans="2:65" s="1" customFormat="1" ht="16.5" customHeight="1">
      <c r="B224" s="133"/>
      <c r="C224" s="134" t="s">
        <v>447</v>
      </c>
      <c r="D224" s="134" t="s">
        <v>131</v>
      </c>
      <c r="E224" s="135" t="s">
        <v>448</v>
      </c>
      <c r="F224" s="136" t="s">
        <v>449</v>
      </c>
      <c r="G224" s="137" t="s">
        <v>441</v>
      </c>
      <c r="H224" s="138">
        <v>1</v>
      </c>
      <c r="I224" s="138"/>
      <c r="J224" s="138">
        <f>ROUND(I224*H224,3)</f>
        <v>0</v>
      </c>
      <c r="K224" s="136" t="s">
        <v>1</v>
      </c>
      <c r="L224" s="25"/>
      <c r="M224" s="154" t="s">
        <v>1</v>
      </c>
      <c r="N224" s="155" t="s">
        <v>37</v>
      </c>
      <c r="O224" s="156">
        <v>0</v>
      </c>
      <c r="P224" s="156">
        <f>O224*H224</f>
        <v>0</v>
      </c>
      <c r="Q224" s="156">
        <v>0</v>
      </c>
      <c r="R224" s="156">
        <f>Q224*H224</f>
        <v>0</v>
      </c>
      <c r="S224" s="156">
        <v>0</v>
      </c>
      <c r="T224" s="157">
        <f>S224*H224</f>
        <v>0</v>
      </c>
      <c r="AR224" s="143" t="s">
        <v>430</v>
      </c>
      <c r="AT224" s="143" t="s">
        <v>131</v>
      </c>
      <c r="AU224" s="143" t="s">
        <v>78</v>
      </c>
      <c r="AY224" s="13" t="s">
        <v>129</v>
      </c>
      <c r="BE224" s="144">
        <f>IF(N224="základná",J224,0)</f>
        <v>0</v>
      </c>
      <c r="BF224" s="144">
        <f>IF(N224="znížená",J224,0)</f>
        <v>0</v>
      </c>
      <c r="BG224" s="144">
        <f>IF(N224="zákl. prenesená",J224,0)</f>
        <v>0</v>
      </c>
      <c r="BH224" s="144">
        <f>IF(N224="zníž. prenesená",J224,0)</f>
        <v>0</v>
      </c>
      <c r="BI224" s="144">
        <f>IF(N224="nulová",J224,0)</f>
        <v>0</v>
      </c>
      <c r="BJ224" s="13" t="s">
        <v>84</v>
      </c>
      <c r="BK224" s="145">
        <f>ROUND(I224*H224,3)</f>
        <v>0</v>
      </c>
      <c r="BL224" s="13" t="s">
        <v>430</v>
      </c>
      <c r="BM224" s="143" t="s">
        <v>450</v>
      </c>
    </row>
    <row r="225" spans="2:12" s="1" customFormat="1" ht="6.95" customHeight="1">
      <c r="B225" s="37"/>
      <c r="C225" s="38"/>
      <c r="D225" s="38"/>
      <c r="E225" s="38"/>
      <c r="F225" s="38"/>
      <c r="G225" s="38"/>
      <c r="H225" s="38"/>
      <c r="I225" s="38"/>
      <c r="J225" s="38"/>
      <c r="K225" s="38"/>
      <c r="L225" s="25"/>
    </row>
  </sheetData>
  <autoFilter ref="C135:K224" xr:uid="{00000000-0009-0000-0000-000001000000}"/>
  <mergeCells count="12">
    <mergeCell ref="E128:H128"/>
    <mergeCell ref="L2:V2"/>
    <mergeCell ref="E85:H85"/>
    <mergeCell ref="E87:H87"/>
    <mergeCell ref="E89:H89"/>
    <mergeCell ref="E124:H124"/>
    <mergeCell ref="E126:H12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95"/>
  <sheetViews>
    <sheetView showGridLines="0" topLeftCell="A116" workbookViewId="0">
      <selection activeCell="I135" sqref="I135:I195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ht="11.25">
      <c r="A1" s="86"/>
    </row>
    <row r="2" spans="1:46" ht="36.950000000000003" customHeight="1">
      <c r="L2" s="177" t="s">
        <v>5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AT2" s="13" t="s">
        <v>88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71</v>
      </c>
    </row>
    <row r="4" spans="1:46" ht="24.95" customHeight="1">
      <c r="B4" s="16"/>
      <c r="D4" s="17" t="s">
        <v>89</v>
      </c>
      <c r="L4" s="16"/>
      <c r="M4" s="87" t="s">
        <v>9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12</v>
      </c>
      <c r="L6" s="16"/>
    </row>
    <row r="7" spans="1:46" ht="16.5" customHeight="1">
      <c r="B7" s="16"/>
      <c r="E7" s="196" t="str">
        <f>'Rekapitulácia stavby'!K6</f>
        <v>Odpočívadlo a nabíjacia stanica elektrobicyklov, cyklochodník</v>
      </c>
      <c r="F7" s="197"/>
      <c r="G7" s="197"/>
      <c r="H7" s="197"/>
      <c r="L7" s="16"/>
    </row>
    <row r="8" spans="1:46" ht="12" customHeight="1">
      <c r="B8" s="16"/>
      <c r="D8" s="22" t="s">
        <v>90</v>
      </c>
      <c r="L8" s="16"/>
    </row>
    <row r="9" spans="1:46" s="1" customFormat="1" ht="16.5" customHeight="1">
      <c r="B9" s="25"/>
      <c r="E9" s="196" t="s">
        <v>91</v>
      </c>
      <c r="F9" s="198"/>
      <c r="G9" s="198"/>
      <c r="H9" s="198"/>
      <c r="L9" s="25"/>
    </row>
    <row r="10" spans="1:46" s="1" customFormat="1" ht="12" customHeight="1">
      <c r="B10" s="25"/>
      <c r="D10" s="22" t="s">
        <v>92</v>
      </c>
      <c r="L10" s="25"/>
    </row>
    <row r="11" spans="1:46" s="1" customFormat="1" ht="36.950000000000003" customHeight="1">
      <c r="B11" s="25"/>
      <c r="E11" s="190" t="s">
        <v>451</v>
      </c>
      <c r="F11" s="198"/>
      <c r="G11" s="198"/>
      <c r="H11" s="198"/>
      <c r="L11" s="25"/>
    </row>
    <row r="12" spans="1:46" s="1" customFormat="1" ht="11.25">
      <c r="B12" s="25"/>
      <c r="L12" s="25"/>
    </row>
    <row r="13" spans="1:46" s="1" customFormat="1" ht="12" customHeight="1">
      <c r="B13" s="25"/>
      <c r="D13" s="22" t="s">
        <v>14</v>
      </c>
      <c r="F13" s="20" t="s">
        <v>1</v>
      </c>
      <c r="I13" s="22" t="s">
        <v>15</v>
      </c>
      <c r="J13" s="20" t="s">
        <v>1</v>
      </c>
      <c r="L13" s="25"/>
    </row>
    <row r="14" spans="1:46" s="1" customFormat="1" ht="12" customHeight="1">
      <c r="B14" s="25"/>
      <c r="D14" s="22" t="s">
        <v>16</v>
      </c>
      <c r="F14" s="20" t="s">
        <v>17</v>
      </c>
      <c r="I14" s="22" t="s">
        <v>18</v>
      </c>
      <c r="J14" s="45" t="str">
        <f>'Rekapitulácia stavby'!AN8</f>
        <v>15. 6. 2020</v>
      </c>
      <c r="L14" s="25"/>
    </row>
    <row r="15" spans="1:46" s="1" customFormat="1" ht="10.9" customHeight="1">
      <c r="B15" s="25"/>
      <c r="L15" s="25"/>
    </row>
    <row r="16" spans="1:46" s="1" customFormat="1" ht="12" customHeight="1">
      <c r="B16" s="25"/>
      <c r="D16" s="22" t="s">
        <v>20</v>
      </c>
      <c r="I16" s="22" t="s">
        <v>21</v>
      </c>
      <c r="J16" s="20" t="s">
        <v>1</v>
      </c>
      <c r="L16" s="25"/>
    </row>
    <row r="17" spans="2:12" s="1" customFormat="1" ht="18" customHeight="1">
      <c r="B17" s="25"/>
      <c r="E17" s="20" t="s">
        <v>22</v>
      </c>
      <c r="I17" s="22" t="s">
        <v>23</v>
      </c>
      <c r="J17" s="20" t="s">
        <v>1</v>
      </c>
      <c r="L17" s="25"/>
    </row>
    <row r="18" spans="2:12" s="1" customFormat="1" ht="6.95" customHeight="1">
      <c r="B18" s="25"/>
      <c r="L18" s="25"/>
    </row>
    <row r="19" spans="2:12" s="1" customFormat="1" ht="12" customHeight="1">
      <c r="B19" s="25"/>
      <c r="D19" s="22" t="s">
        <v>24</v>
      </c>
      <c r="I19" s="22" t="s">
        <v>21</v>
      </c>
      <c r="J19" s="20" t="str">
        <f>'Rekapitulácia stavby'!AN13</f>
        <v/>
      </c>
      <c r="L19" s="25"/>
    </row>
    <row r="20" spans="2:12" s="1" customFormat="1" ht="18" customHeight="1">
      <c r="B20" s="25"/>
      <c r="E20" s="174" t="str">
        <f>'Rekapitulácia stavby'!E14</f>
        <v xml:space="preserve"> </v>
      </c>
      <c r="F20" s="174"/>
      <c r="G20" s="174"/>
      <c r="H20" s="174"/>
      <c r="I20" s="22" t="s">
        <v>23</v>
      </c>
      <c r="J20" s="20" t="str">
        <f>'Rekapitulácia stavby'!AN14</f>
        <v/>
      </c>
      <c r="L20" s="25"/>
    </row>
    <row r="21" spans="2:12" s="1" customFormat="1" ht="6.95" customHeight="1">
      <c r="B21" s="25"/>
      <c r="L21" s="25"/>
    </row>
    <row r="22" spans="2:12" s="1" customFormat="1" ht="12" customHeight="1">
      <c r="B22" s="25"/>
      <c r="D22" s="22" t="s">
        <v>26</v>
      </c>
      <c r="I22" s="22" t="s">
        <v>21</v>
      </c>
      <c r="J22" s="20" t="str">
        <f>IF('Rekapitulácia stavby'!AN16="","",'Rekapitulácia stavby'!AN16)</f>
        <v/>
      </c>
      <c r="L22" s="25"/>
    </row>
    <row r="23" spans="2:12" s="1" customFormat="1" ht="18" customHeight="1">
      <c r="B23" s="25"/>
      <c r="E23" s="20" t="str">
        <f>IF('Rekapitulácia stavby'!E17="","",'Rekapitulácia stavby'!E17)</f>
        <v xml:space="preserve"> </v>
      </c>
      <c r="I23" s="22" t="s">
        <v>23</v>
      </c>
      <c r="J23" s="20" t="str">
        <f>IF('Rekapitulácia stavby'!AN17="","",'Rekapitulácia stavby'!AN17)</f>
        <v/>
      </c>
      <c r="L23" s="25"/>
    </row>
    <row r="24" spans="2:12" s="1" customFormat="1" ht="6.95" customHeight="1">
      <c r="B24" s="25"/>
      <c r="L24" s="25"/>
    </row>
    <row r="25" spans="2:12" s="1" customFormat="1" ht="12" customHeight="1">
      <c r="B25" s="25"/>
      <c r="D25" s="22" t="s">
        <v>29</v>
      </c>
      <c r="I25" s="22" t="s">
        <v>21</v>
      </c>
      <c r="J25" s="20" t="str">
        <f>IF('Rekapitulácia stavby'!AN19="","",'Rekapitulácia stavby'!AN19)</f>
        <v/>
      </c>
      <c r="L25" s="25"/>
    </row>
    <row r="26" spans="2:12" s="1" customFormat="1" ht="18" customHeight="1">
      <c r="B26" s="25"/>
      <c r="E26" s="20" t="str">
        <f>IF('Rekapitulácia stavby'!E20="","",'Rekapitulácia stavby'!E20)</f>
        <v xml:space="preserve"> </v>
      </c>
      <c r="I26" s="22" t="s">
        <v>23</v>
      </c>
      <c r="J26" s="20" t="str">
        <f>IF('Rekapitulácia stavby'!AN20="","",'Rekapitulácia stavby'!AN20)</f>
        <v/>
      </c>
      <c r="L26" s="25"/>
    </row>
    <row r="27" spans="2:12" s="1" customFormat="1" ht="6.95" customHeight="1">
      <c r="B27" s="25"/>
      <c r="L27" s="25"/>
    </row>
    <row r="28" spans="2:12" s="1" customFormat="1" ht="12" customHeight="1">
      <c r="B28" s="25"/>
      <c r="D28" s="22" t="s">
        <v>30</v>
      </c>
      <c r="L28" s="25"/>
    </row>
    <row r="29" spans="2:12" s="7" customFormat="1" ht="16.5" customHeight="1">
      <c r="B29" s="88"/>
      <c r="E29" s="178" t="s">
        <v>1</v>
      </c>
      <c r="F29" s="178"/>
      <c r="G29" s="178"/>
      <c r="H29" s="178"/>
      <c r="L29" s="88"/>
    </row>
    <row r="30" spans="2:12" s="1" customFormat="1" ht="6.95" customHeight="1">
      <c r="B30" s="25"/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25.35" customHeight="1">
      <c r="B32" s="25"/>
      <c r="D32" s="89" t="s">
        <v>31</v>
      </c>
      <c r="J32" s="59">
        <f>ROUND(J132, 2)</f>
        <v>0</v>
      </c>
      <c r="L32" s="25"/>
    </row>
    <row r="33" spans="2:12" s="1" customFormat="1" ht="6.95" customHeight="1">
      <c r="B33" s="25"/>
      <c r="D33" s="46"/>
      <c r="E33" s="46"/>
      <c r="F33" s="46"/>
      <c r="G33" s="46"/>
      <c r="H33" s="46"/>
      <c r="I33" s="46"/>
      <c r="J33" s="46"/>
      <c r="K33" s="46"/>
      <c r="L33" s="25"/>
    </row>
    <row r="34" spans="2:12" s="1" customFormat="1" ht="14.45" customHeight="1">
      <c r="B34" s="25"/>
      <c r="F34" s="28" t="s">
        <v>33</v>
      </c>
      <c r="I34" s="28" t="s">
        <v>32</v>
      </c>
      <c r="J34" s="28" t="s">
        <v>34</v>
      </c>
      <c r="L34" s="25"/>
    </row>
    <row r="35" spans="2:12" s="1" customFormat="1" ht="14.45" customHeight="1">
      <c r="B35" s="25"/>
      <c r="D35" s="90" t="s">
        <v>35</v>
      </c>
      <c r="E35" s="22" t="s">
        <v>36</v>
      </c>
      <c r="F35" s="91">
        <f>ROUND((SUM(BE132:BE194)),  2)</f>
        <v>0</v>
      </c>
      <c r="I35" s="92">
        <v>0.2</v>
      </c>
      <c r="J35" s="91">
        <f>ROUND(((SUM(BE132:BE194))*I35),  2)</f>
        <v>0</v>
      </c>
      <c r="L35" s="25"/>
    </row>
    <row r="36" spans="2:12" s="1" customFormat="1" ht="14.45" customHeight="1">
      <c r="B36" s="25"/>
      <c r="E36" s="22" t="s">
        <v>37</v>
      </c>
      <c r="F36" s="91">
        <f>ROUND((SUM(BF132:BF194)),  2)</f>
        <v>0</v>
      </c>
      <c r="I36" s="92">
        <v>0.2</v>
      </c>
      <c r="J36" s="91">
        <f>ROUND(((SUM(BF132:BF194))*I36),  2)</f>
        <v>0</v>
      </c>
      <c r="L36" s="25"/>
    </row>
    <row r="37" spans="2:12" s="1" customFormat="1" ht="14.45" hidden="1" customHeight="1">
      <c r="B37" s="25"/>
      <c r="E37" s="22" t="s">
        <v>38</v>
      </c>
      <c r="F37" s="91">
        <f>ROUND((SUM(BG132:BG194)),  2)</f>
        <v>0</v>
      </c>
      <c r="I37" s="92">
        <v>0.2</v>
      </c>
      <c r="J37" s="91">
        <f>0</f>
        <v>0</v>
      </c>
      <c r="L37" s="25"/>
    </row>
    <row r="38" spans="2:12" s="1" customFormat="1" ht="14.45" hidden="1" customHeight="1">
      <c r="B38" s="25"/>
      <c r="E38" s="22" t="s">
        <v>39</v>
      </c>
      <c r="F38" s="91">
        <f>ROUND((SUM(BH132:BH194)),  2)</f>
        <v>0</v>
      </c>
      <c r="I38" s="92">
        <v>0.2</v>
      </c>
      <c r="J38" s="91">
        <f>0</f>
        <v>0</v>
      </c>
      <c r="L38" s="25"/>
    </row>
    <row r="39" spans="2:12" s="1" customFormat="1" ht="14.45" hidden="1" customHeight="1">
      <c r="B39" s="25"/>
      <c r="E39" s="22" t="s">
        <v>40</v>
      </c>
      <c r="F39" s="91">
        <f>ROUND((SUM(BI132:BI194)),  2)</f>
        <v>0</v>
      </c>
      <c r="I39" s="92">
        <v>0</v>
      </c>
      <c r="J39" s="91">
        <f>0</f>
        <v>0</v>
      </c>
      <c r="L39" s="25"/>
    </row>
    <row r="40" spans="2:12" s="1" customFormat="1" ht="6.95" customHeight="1">
      <c r="B40" s="25"/>
      <c r="L40" s="25"/>
    </row>
    <row r="41" spans="2:12" s="1" customFormat="1" ht="25.35" customHeight="1">
      <c r="B41" s="25"/>
      <c r="C41" s="93"/>
      <c r="D41" s="94" t="s">
        <v>41</v>
      </c>
      <c r="E41" s="50"/>
      <c r="F41" s="50"/>
      <c r="G41" s="95" t="s">
        <v>42</v>
      </c>
      <c r="H41" s="96" t="s">
        <v>43</v>
      </c>
      <c r="I41" s="50"/>
      <c r="J41" s="97">
        <f>SUM(J32:J39)</f>
        <v>0</v>
      </c>
      <c r="K41" s="98"/>
      <c r="L41" s="25"/>
    </row>
    <row r="42" spans="2:12" s="1" customFormat="1" ht="14.45" customHeight="1">
      <c r="B42" s="25"/>
      <c r="L42" s="25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44</v>
      </c>
      <c r="E50" s="35"/>
      <c r="F50" s="35"/>
      <c r="G50" s="34" t="s">
        <v>45</v>
      </c>
      <c r="H50" s="35"/>
      <c r="I50" s="35"/>
      <c r="J50" s="35"/>
      <c r="K50" s="35"/>
      <c r="L50" s="25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5"/>
      <c r="D61" s="36" t="s">
        <v>46</v>
      </c>
      <c r="E61" s="27"/>
      <c r="F61" s="99" t="s">
        <v>47</v>
      </c>
      <c r="G61" s="36" t="s">
        <v>46</v>
      </c>
      <c r="H61" s="27"/>
      <c r="I61" s="27"/>
      <c r="J61" s="100" t="s">
        <v>47</v>
      </c>
      <c r="K61" s="27"/>
      <c r="L61" s="25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5"/>
      <c r="D65" s="34" t="s">
        <v>48</v>
      </c>
      <c r="E65" s="35"/>
      <c r="F65" s="35"/>
      <c r="G65" s="34" t="s">
        <v>49</v>
      </c>
      <c r="H65" s="35"/>
      <c r="I65" s="35"/>
      <c r="J65" s="35"/>
      <c r="K65" s="35"/>
      <c r="L65" s="25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5"/>
      <c r="D76" s="36" t="s">
        <v>46</v>
      </c>
      <c r="E76" s="27"/>
      <c r="F76" s="99" t="s">
        <v>47</v>
      </c>
      <c r="G76" s="36" t="s">
        <v>46</v>
      </c>
      <c r="H76" s="27"/>
      <c r="I76" s="27"/>
      <c r="J76" s="100" t="s">
        <v>47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12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12" s="1" customFormat="1" ht="24.95" customHeight="1">
      <c r="B82" s="25"/>
      <c r="C82" s="17" t="s">
        <v>94</v>
      </c>
      <c r="L82" s="25"/>
    </row>
    <row r="83" spans="2:12" s="1" customFormat="1" ht="6.95" customHeight="1">
      <c r="B83" s="25"/>
      <c r="L83" s="25"/>
    </row>
    <row r="84" spans="2:12" s="1" customFormat="1" ht="12" customHeight="1">
      <c r="B84" s="25"/>
      <c r="C84" s="22" t="s">
        <v>12</v>
      </c>
      <c r="L84" s="25"/>
    </row>
    <row r="85" spans="2:12" s="1" customFormat="1" ht="16.5" customHeight="1">
      <c r="B85" s="25"/>
      <c r="E85" s="196" t="str">
        <f>E7</f>
        <v>Odpočívadlo a nabíjacia stanica elektrobicyklov, cyklochodník</v>
      </c>
      <c r="F85" s="197"/>
      <c r="G85" s="197"/>
      <c r="H85" s="197"/>
      <c r="L85" s="25"/>
    </row>
    <row r="86" spans="2:12" ht="12" customHeight="1">
      <c r="B86" s="16"/>
      <c r="C86" s="22" t="s">
        <v>90</v>
      </c>
      <c r="L86" s="16"/>
    </row>
    <row r="87" spans="2:12" s="1" customFormat="1" ht="16.5" customHeight="1">
      <c r="B87" s="25"/>
      <c r="E87" s="196" t="s">
        <v>91</v>
      </c>
      <c r="F87" s="198"/>
      <c r="G87" s="198"/>
      <c r="H87" s="198"/>
      <c r="L87" s="25"/>
    </row>
    <row r="88" spans="2:12" s="1" customFormat="1" ht="12" customHeight="1">
      <c r="B88" s="25"/>
      <c r="C88" s="22" t="s">
        <v>92</v>
      </c>
      <c r="L88" s="25"/>
    </row>
    <row r="89" spans="2:12" s="1" customFormat="1" ht="16.5" customHeight="1">
      <c r="B89" s="25"/>
      <c r="E89" s="190" t="str">
        <f>E11</f>
        <v>01.2 - Odpočívadlo pre cyklistov</v>
      </c>
      <c r="F89" s="198"/>
      <c r="G89" s="198"/>
      <c r="H89" s="198"/>
      <c r="L89" s="25"/>
    </row>
    <row r="90" spans="2:12" s="1" customFormat="1" ht="6.95" customHeight="1">
      <c r="B90" s="25"/>
      <c r="L90" s="25"/>
    </row>
    <row r="91" spans="2:12" s="1" customFormat="1" ht="12" customHeight="1">
      <c r="B91" s="25"/>
      <c r="C91" s="22" t="s">
        <v>16</v>
      </c>
      <c r="F91" s="20" t="str">
        <f>F14</f>
        <v>Viničky</v>
      </c>
      <c r="I91" s="22" t="s">
        <v>18</v>
      </c>
      <c r="J91" s="45" t="str">
        <f>IF(J14="","",J14)</f>
        <v>15. 6. 2020</v>
      </c>
      <c r="L91" s="25"/>
    </row>
    <row r="92" spans="2:12" s="1" customFormat="1" ht="6.95" customHeight="1">
      <c r="B92" s="25"/>
      <c r="L92" s="25"/>
    </row>
    <row r="93" spans="2:12" s="1" customFormat="1" ht="15.2" customHeight="1">
      <c r="B93" s="25"/>
      <c r="C93" s="22" t="s">
        <v>20</v>
      </c>
      <c r="F93" s="20" t="str">
        <f>E17</f>
        <v>Obec Viničky</v>
      </c>
      <c r="I93" s="22" t="s">
        <v>26</v>
      </c>
      <c r="J93" s="23" t="str">
        <f>E23</f>
        <v xml:space="preserve"> </v>
      </c>
      <c r="L93" s="25"/>
    </row>
    <row r="94" spans="2:12" s="1" customFormat="1" ht="15.2" customHeight="1">
      <c r="B94" s="25"/>
      <c r="C94" s="22" t="s">
        <v>24</v>
      </c>
      <c r="F94" s="20" t="str">
        <f>IF(E20="","",E20)</f>
        <v xml:space="preserve"> </v>
      </c>
      <c r="I94" s="22" t="s">
        <v>29</v>
      </c>
      <c r="J94" s="23" t="str">
        <f>E26</f>
        <v xml:space="preserve"> </v>
      </c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1" t="s">
        <v>95</v>
      </c>
      <c r="D96" s="93"/>
      <c r="E96" s="93"/>
      <c r="F96" s="93"/>
      <c r="G96" s="93"/>
      <c r="H96" s="93"/>
      <c r="I96" s="93"/>
      <c r="J96" s="102" t="s">
        <v>96</v>
      </c>
      <c r="K96" s="93"/>
      <c r="L96" s="25"/>
    </row>
    <row r="97" spans="2:47" s="1" customFormat="1" ht="10.35" customHeight="1">
      <c r="B97" s="25"/>
      <c r="L97" s="25"/>
    </row>
    <row r="98" spans="2:47" s="1" customFormat="1" ht="22.9" customHeight="1">
      <c r="B98" s="25"/>
      <c r="C98" s="103" t="s">
        <v>97</v>
      </c>
      <c r="J98" s="59">
        <f>J132</f>
        <v>0</v>
      </c>
      <c r="L98" s="25"/>
      <c r="AU98" s="13" t="s">
        <v>98</v>
      </c>
    </row>
    <row r="99" spans="2:47" s="8" customFormat="1" ht="24.95" customHeight="1">
      <c r="B99" s="104"/>
      <c r="D99" s="105" t="s">
        <v>99</v>
      </c>
      <c r="E99" s="106"/>
      <c r="F99" s="106"/>
      <c r="G99" s="106"/>
      <c r="H99" s="106"/>
      <c r="I99" s="106"/>
      <c r="J99" s="107">
        <f>J133</f>
        <v>0</v>
      </c>
      <c r="L99" s="104"/>
    </row>
    <row r="100" spans="2:47" s="9" customFormat="1" ht="19.899999999999999" customHeight="1">
      <c r="B100" s="108"/>
      <c r="D100" s="109" t="s">
        <v>100</v>
      </c>
      <c r="E100" s="110"/>
      <c r="F100" s="110"/>
      <c r="G100" s="110"/>
      <c r="H100" s="110"/>
      <c r="I100" s="110"/>
      <c r="J100" s="111">
        <f>J134</f>
        <v>0</v>
      </c>
      <c r="L100" s="108"/>
    </row>
    <row r="101" spans="2:47" s="9" customFormat="1" ht="19.899999999999999" customHeight="1">
      <c r="B101" s="108"/>
      <c r="D101" s="109" t="s">
        <v>101</v>
      </c>
      <c r="E101" s="110"/>
      <c r="F101" s="110"/>
      <c r="G101" s="110"/>
      <c r="H101" s="110"/>
      <c r="I101" s="110"/>
      <c r="J101" s="111">
        <f>J142</f>
        <v>0</v>
      </c>
      <c r="L101" s="108"/>
    </row>
    <row r="102" spans="2:47" s="9" customFormat="1" ht="19.899999999999999" customHeight="1">
      <c r="B102" s="108"/>
      <c r="D102" s="109" t="s">
        <v>452</v>
      </c>
      <c r="E102" s="110"/>
      <c r="F102" s="110"/>
      <c r="G102" s="110"/>
      <c r="H102" s="110"/>
      <c r="I102" s="110"/>
      <c r="J102" s="111">
        <f>J149</f>
        <v>0</v>
      </c>
      <c r="L102" s="108"/>
    </row>
    <row r="103" spans="2:47" s="9" customFormat="1" ht="19.899999999999999" customHeight="1">
      <c r="B103" s="108"/>
      <c r="D103" s="109" t="s">
        <v>102</v>
      </c>
      <c r="E103" s="110"/>
      <c r="F103" s="110"/>
      <c r="G103" s="110"/>
      <c r="H103" s="110"/>
      <c r="I103" s="110"/>
      <c r="J103" s="111">
        <f>J152</f>
        <v>0</v>
      </c>
      <c r="L103" s="108"/>
    </row>
    <row r="104" spans="2:47" s="9" customFormat="1" ht="19.899999999999999" customHeight="1">
      <c r="B104" s="108"/>
      <c r="D104" s="109" t="s">
        <v>103</v>
      </c>
      <c r="E104" s="110"/>
      <c r="F104" s="110"/>
      <c r="G104" s="110"/>
      <c r="H104" s="110"/>
      <c r="I104" s="110"/>
      <c r="J104" s="111">
        <f>J154</f>
        <v>0</v>
      </c>
      <c r="L104" s="108"/>
    </row>
    <row r="105" spans="2:47" s="9" customFormat="1" ht="19.899999999999999" customHeight="1">
      <c r="B105" s="108"/>
      <c r="D105" s="109" t="s">
        <v>104</v>
      </c>
      <c r="E105" s="110"/>
      <c r="F105" s="110"/>
      <c r="G105" s="110"/>
      <c r="H105" s="110"/>
      <c r="I105" s="110"/>
      <c r="J105" s="111">
        <f>J159</f>
        <v>0</v>
      </c>
      <c r="L105" s="108"/>
    </row>
    <row r="106" spans="2:47" s="9" customFormat="1" ht="19.899999999999999" customHeight="1">
      <c r="B106" s="108"/>
      <c r="D106" s="109" t="s">
        <v>105</v>
      </c>
      <c r="E106" s="110"/>
      <c r="F106" s="110"/>
      <c r="G106" s="110"/>
      <c r="H106" s="110"/>
      <c r="I106" s="110"/>
      <c r="J106" s="111">
        <f>J164</f>
        <v>0</v>
      </c>
      <c r="L106" s="108"/>
    </row>
    <row r="107" spans="2:47" s="8" customFormat="1" ht="24.95" customHeight="1">
      <c r="B107" s="104"/>
      <c r="D107" s="105" t="s">
        <v>106</v>
      </c>
      <c r="E107" s="106"/>
      <c r="F107" s="106"/>
      <c r="G107" s="106"/>
      <c r="H107" s="106"/>
      <c r="I107" s="106"/>
      <c r="J107" s="107">
        <f>J166</f>
        <v>0</v>
      </c>
      <c r="L107" s="104"/>
    </row>
    <row r="108" spans="2:47" s="9" customFormat="1" ht="19.899999999999999" customHeight="1">
      <c r="B108" s="108"/>
      <c r="D108" s="109" t="s">
        <v>453</v>
      </c>
      <c r="E108" s="110"/>
      <c r="F108" s="110"/>
      <c r="G108" s="110"/>
      <c r="H108" s="110"/>
      <c r="I108" s="110"/>
      <c r="J108" s="111">
        <f>J167</f>
        <v>0</v>
      </c>
      <c r="L108" s="108"/>
    </row>
    <row r="109" spans="2:47" s="9" customFormat="1" ht="19.899999999999999" customHeight="1">
      <c r="B109" s="108"/>
      <c r="D109" s="109" t="s">
        <v>107</v>
      </c>
      <c r="E109" s="110"/>
      <c r="F109" s="110"/>
      <c r="G109" s="110"/>
      <c r="H109" s="110"/>
      <c r="I109" s="110"/>
      <c r="J109" s="111">
        <f>J185</f>
        <v>0</v>
      </c>
      <c r="L109" s="108"/>
    </row>
    <row r="110" spans="2:47" s="9" customFormat="1" ht="19.899999999999999" customHeight="1">
      <c r="B110" s="108"/>
      <c r="D110" s="109" t="s">
        <v>109</v>
      </c>
      <c r="E110" s="110"/>
      <c r="F110" s="110"/>
      <c r="G110" s="110"/>
      <c r="H110" s="110"/>
      <c r="I110" s="110"/>
      <c r="J110" s="111">
        <f>J192</f>
        <v>0</v>
      </c>
      <c r="L110" s="108"/>
    </row>
    <row r="111" spans="2:47" s="1" customFormat="1" ht="21.75" customHeight="1">
      <c r="B111" s="25"/>
      <c r="L111" s="25"/>
    </row>
    <row r="112" spans="2:47" s="1" customFormat="1" ht="6.95" customHeigh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25"/>
    </row>
    <row r="116" spans="2:12" s="1" customFormat="1" ht="6.95" customHeight="1"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25"/>
    </row>
    <row r="117" spans="2:12" s="1" customFormat="1" ht="24.95" customHeight="1">
      <c r="B117" s="25"/>
      <c r="C117" s="17" t="s">
        <v>115</v>
      </c>
      <c r="L117" s="25"/>
    </row>
    <row r="118" spans="2:12" s="1" customFormat="1" ht="6.95" customHeight="1">
      <c r="B118" s="25"/>
      <c r="L118" s="25"/>
    </row>
    <row r="119" spans="2:12" s="1" customFormat="1" ht="12" customHeight="1">
      <c r="B119" s="25"/>
      <c r="C119" s="22" t="s">
        <v>12</v>
      </c>
      <c r="L119" s="25"/>
    </row>
    <row r="120" spans="2:12" s="1" customFormat="1" ht="16.5" customHeight="1">
      <c r="B120" s="25"/>
      <c r="E120" s="196" t="str">
        <f>E7</f>
        <v>Odpočívadlo a nabíjacia stanica elektrobicyklov, cyklochodník</v>
      </c>
      <c r="F120" s="197"/>
      <c r="G120" s="197"/>
      <c r="H120" s="197"/>
      <c r="L120" s="25"/>
    </row>
    <row r="121" spans="2:12" ht="12" customHeight="1">
      <c r="B121" s="16"/>
      <c r="C121" s="22" t="s">
        <v>90</v>
      </c>
      <c r="L121" s="16"/>
    </row>
    <row r="122" spans="2:12" s="1" customFormat="1" ht="16.5" customHeight="1">
      <c r="B122" s="25"/>
      <c r="E122" s="196" t="s">
        <v>91</v>
      </c>
      <c r="F122" s="198"/>
      <c r="G122" s="198"/>
      <c r="H122" s="198"/>
      <c r="L122" s="25"/>
    </row>
    <row r="123" spans="2:12" s="1" customFormat="1" ht="12" customHeight="1">
      <c r="B123" s="25"/>
      <c r="C123" s="22" t="s">
        <v>92</v>
      </c>
      <c r="L123" s="25"/>
    </row>
    <row r="124" spans="2:12" s="1" customFormat="1" ht="16.5" customHeight="1">
      <c r="B124" s="25"/>
      <c r="E124" s="190" t="str">
        <f>E11</f>
        <v>01.2 - Odpočívadlo pre cyklistov</v>
      </c>
      <c r="F124" s="198"/>
      <c r="G124" s="198"/>
      <c r="H124" s="198"/>
      <c r="L124" s="25"/>
    </row>
    <row r="125" spans="2:12" s="1" customFormat="1" ht="6.95" customHeight="1">
      <c r="B125" s="25"/>
      <c r="L125" s="25"/>
    </row>
    <row r="126" spans="2:12" s="1" customFormat="1" ht="12" customHeight="1">
      <c r="B126" s="25"/>
      <c r="C126" s="22" t="s">
        <v>16</v>
      </c>
      <c r="F126" s="20" t="str">
        <f>F14</f>
        <v>Viničky</v>
      </c>
      <c r="I126" s="22" t="s">
        <v>18</v>
      </c>
      <c r="J126" s="45" t="str">
        <f>IF(J14="","",J14)</f>
        <v>15. 6. 2020</v>
      </c>
      <c r="L126" s="25"/>
    </row>
    <row r="127" spans="2:12" s="1" customFormat="1" ht="6.95" customHeight="1">
      <c r="B127" s="25"/>
      <c r="L127" s="25"/>
    </row>
    <row r="128" spans="2:12" s="1" customFormat="1" ht="15.2" customHeight="1">
      <c r="B128" s="25"/>
      <c r="C128" s="22" t="s">
        <v>20</v>
      </c>
      <c r="F128" s="20" t="str">
        <f>E17</f>
        <v>Obec Viničky</v>
      </c>
      <c r="I128" s="22" t="s">
        <v>26</v>
      </c>
      <c r="J128" s="23" t="str">
        <f>E23</f>
        <v xml:space="preserve"> </v>
      </c>
      <c r="L128" s="25"/>
    </row>
    <row r="129" spans="2:65" s="1" customFormat="1" ht="15.2" customHeight="1">
      <c r="B129" s="25"/>
      <c r="C129" s="22" t="s">
        <v>24</v>
      </c>
      <c r="F129" s="20" t="str">
        <f>IF(E20="","",E20)</f>
        <v xml:space="preserve"> </v>
      </c>
      <c r="I129" s="22" t="s">
        <v>29</v>
      </c>
      <c r="J129" s="23" t="str">
        <f>E26</f>
        <v xml:space="preserve"> </v>
      </c>
      <c r="L129" s="25"/>
    </row>
    <row r="130" spans="2:65" s="1" customFormat="1" ht="10.35" customHeight="1">
      <c r="B130" s="25"/>
      <c r="L130" s="25"/>
    </row>
    <row r="131" spans="2:65" s="10" customFormat="1" ht="29.25" customHeight="1">
      <c r="B131" s="112"/>
      <c r="C131" s="113" t="s">
        <v>116</v>
      </c>
      <c r="D131" s="114" t="s">
        <v>56</v>
      </c>
      <c r="E131" s="114" t="s">
        <v>52</v>
      </c>
      <c r="F131" s="114" t="s">
        <v>53</v>
      </c>
      <c r="G131" s="114" t="s">
        <v>117</v>
      </c>
      <c r="H131" s="114" t="s">
        <v>118</v>
      </c>
      <c r="I131" s="114" t="s">
        <v>119</v>
      </c>
      <c r="J131" s="115" t="s">
        <v>96</v>
      </c>
      <c r="K131" s="116" t="s">
        <v>120</v>
      </c>
      <c r="L131" s="112"/>
      <c r="M131" s="52" t="s">
        <v>1</v>
      </c>
      <c r="N131" s="53" t="s">
        <v>35</v>
      </c>
      <c r="O131" s="53" t="s">
        <v>121</v>
      </c>
      <c r="P131" s="53" t="s">
        <v>122</v>
      </c>
      <c r="Q131" s="53" t="s">
        <v>123</v>
      </c>
      <c r="R131" s="53" t="s">
        <v>124</v>
      </c>
      <c r="S131" s="53" t="s">
        <v>125</v>
      </c>
      <c r="T131" s="54" t="s">
        <v>126</v>
      </c>
    </row>
    <row r="132" spans="2:65" s="1" customFormat="1" ht="22.9" customHeight="1">
      <c r="B132" s="25"/>
      <c r="C132" s="57" t="s">
        <v>97</v>
      </c>
      <c r="J132" s="117">
        <f>BK132</f>
        <v>0</v>
      </c>
      <c r="L132" s="25"/>
      <c r="M132" s="55"/>
      <c r="N132" s="46"/>
      <c r="O132" s="46"/>
      <c r="P132" s="118">
        <f>P133+P166</f>
        <v>140.51689199999998</v>
      </c>
      <c r="Q132" s="46"/>
      <c r="R132" s="118">
        <f>R133+R166</f>
        <v>17.498576450000002</v>
      </c>
      <c r="S132" s="46"/>
      <c r="T132" s="119">
        <f>T133+T166</f>
        <v>0</v>
      </c>
      <c r="AT132" s="13" t="s">
        <v>70</v>
      </c>
      <c r="AU132" s="13" t="s">
        <v>98</v>
      </c>
      <c r="BK132" s="120">
        <f>BK133+BK166</f>
        <v>0</v>
      </c>
    </row>
    <row r="133" spans="2:65" s="11" customFormat="1" ht="25.9" customHeight="1">
      <c r="B133" s="121"/>
      <c r="D133" s="122" t="s">
        <v>70</v>
      </c>
      <c r="E133" s="123" t="s">
        <v>127</v>
      </c>
      <c r="F133" s="123" t="s">
        <v>128</v>
      </c>
      <c r="J133" s="124">
        <f>BK133</f>
        <v>0</v>
      </c>
      <c r="L133" s="121"/>
      <c r="M133" s="125"/>
      <c r="N133" s="126"/>
      <c r="O133" s="126"/>
      <c r="P133" s="127">
        <f>P134+P142+P149+P152+P154+P159+P164</f>
        <v>43.943109999999997</v>
      </c>
      <c r="Q133" s="126"/>
      <c r="R133" s="127">
        <f>R134+R142+R149+R152+R154+R159+R164</f>
        <v>16.091865670000001</v>
      </c>
      <c r="S133" s="126"/>
      <c r="T133" s="128">
        <f>T134+T142+T149+T152+T154+T159+T164</f>
        <v>0</v>
      </c>
      <c r="AR133" s="122" t="s">
        <v>78</v>
      </c>
      <c r="AT133" s="129" t="s">
        <v>70</v>
      </c>
      <c r="AU133" s="129" t="s">
        <v>71</v>
      </c>
      <c r="AY133" s="122" t="s">
        <v>129</v>
      </c>
      <c r="BK133" s="130">
        <f>BK134+BK142+BK149+BK152+BK154+BK159+BK164</f>
        <v>0</v>
      </c>
    </row>
    <row r="134" spans="2:65" s="11" customFormat="1" ht="22.9" customHeight="1">
      <c r="B134" s="121"/>
      <c r="D134" s="122" t="s">
        <v>70</v>
      </c>
      <c r="E134" s="131" t="s">
        <v>78</v>
      </c>
      <c r="F134" s="131" t="s">
        <v>130</v>
      </c>
      <c r="J134" s="132">
        <f>BK134</f>
        <v>0</v>
      </c>
      <c r="L134" s="121"/>
      <c r="M134" s="125"/>
      <c r="N134" s="126"/>
      <c r="O134" s="126"/>
      <c r="P134" s="127">
        <f>SUM(P135:P141)</f>
        <v>8.1253870000000017</v>
      </c>
      <c r="Q134" s="126"/>
      <c r="R134" s="127">
        <f>SUM(R135:R141)</f>
        <v>0</v>
      </c>
      <c r="S134" s="126"/>
      <c r="T134" s="128">
        <f>SUM(T135:T141)</f>
        <v>0</v>
      </c>
      <c r="AR134" s="122" t="s">
        <v>78</v>
      </c>
      <c r="AT134" s="129" t="s">
        <v>70</v>
      </c>
      <c r="AU134" s="129" t="s">
        <v>78</v>
      </c>
      <c r="AY134" s="122" t="s">
        <v>129</v>
      </c>
      <c r="BK134" s="130">
        <f>SUM(BK135:BK141)</f>
        <v>0</v>
      </c>
    </row>
    <row r="135" spans="2:65" s="1" customFormat="1" ht="24" customHeight="1">
      <c r="B135" s="133"/>
      <c r="C135" s="134" t="s">
        <v>78</v>
      </c>
      <c r="D135" s="134" t="s">
        <v>131</v>
      </c>
      <c r="E135" s="135" t="s">
        <v>145</v>
      </c>
      <c r="F135" s="136" t="s">
        <v>146</v>
      </c>
      <c r="G135" s="137" t="s">
        <v>147</v>
      </c>
      <c r="H135" s="138">
        <v>5.0540000000000003</v>
      </c>
      <c r="I135" s="138"/>
      <c r="J135" s="138">
        <f t="shared" ref="J135:J141" si="0">ROUND(I135*H135,3)</f>
        <v>0</v>
      </c>
      <c r="K135" s="136" t="s">
        <v>135</v>
      </c>
      <c r="L135" s="25"/>
      <c r="M135" s="139" t="s">
        <v>1</v>
      </c>
      <c r="N135" s="140" t="s">
        <v>37</v>
      </c>
      <c r="O135" s="141">
        <v>0.46</v>
      </c>
      <c r="P135" s="141">
        <f t="shared" ref="P135:P141" si="1">O135*H135</f>
        <v>2.32484</v>
      </c>
      <c r="Q135" s="141">
        <v>0</v>
      </c>
      <c r="R135" s="141">
        <f t="shared" ref="R135:R141" si="2">Q135*H135</f>
        <v>0</v>
      </c>
      <c r="S135" s="141">
        <v>0</v>
      </c>
      <c r="T135" s="142">
        <f t="shared" ref="T135:T141" si="3">S135*H135</f>
        <v>0</v>
      </c>
      <c r="AR135" s="143" t="s">
        <v>136</v>
      </c>
      <c r="AT135" s="143" t="s">
        <v>131</v>
      </c>
      <c r="AU135" s="143" t="s">
        <v>84</v>
      </c>
      <c r="AY135" s="13" t="s">
        <v>129</v>
      </c>
      <c r="BE135" s="144">
        <f t="shared" ref="BE135:BE141" si="4">IF(N135="základná",J135,0)</f>
        <v>0</v>
      </c>
      <c r="BF135" s="144">
        <f t="shared" ref="BF135:BF141" si="5">IF(N135="znížená",J135,0)</f>
        <v>0</v>
      </c>
      <c r="BG135" s="144">
        <f t="shared" ref="BG135:BG141" si="6">IF(N135="zákl. prenesená",J135,0)</f>
        <v>0</v>
      </c>
      <c r="BH135" s="144">
        <f t="shared" ref="BH135:BH141" si="7">IF(N135="zníž. prenesená",J135,0)</f>
        <v>0</v>
      </c>
      <c r="BI135" s="144">
        <f t="shared" ref="BI135:BI141" si="8">IF(N135="nulová",J135,0)</f>
        <v>0</v>
      </c>
      <c r="BJ135" s="13" t="s">
        <v>84</v>
      </c>
      <c r="BK135" s="145">
        <f t="shared" ref="BK135:BK141" si="9">ROUND(I135*H135,3)</f>
        <v>0</v>
      </c>
      <c r="BL135" s="13" t="s">
        <v>136</v>
      </c>
      <c r="BM135" s="143" t="s">
        <v>454</v>
      </c>
    </row>
    <row r="136" spans="2:65" s="1" customFormat="1" ht="24" customHeight="1">
      <c r="B136" s="133"/>
      <c r="C136" s="134" t="s">
        <v>84</v>
      </c>
      <c r="D136" s="134" t="s">
        <v>131</v>
      </c>
      <c r="E136" s="135" t="s">
        <v>150</v>
      </c>
      <c r="F136" s="136" t="s">
        <v>151</v>
      </c>
      <c r="G136" s="137" t="s">
        <v>147</v>
      </c>
      <c r="H136" s="138">
        <v>1.516</v>
      </c>
      <c r="I136" s="138"/>
      <c r="J136" s="138">
        <f t="shared" si="0"/>
        <v>0</v>
      </c>
      <c r="K136" s="136" t="s">
        <v>135</v>
      </c>
      <c r="L136" s="25"/>
      <c r="M136" s="139" t="s">
        <v>1</v>
      </c>
      <c r="N136" s="140" t="s">
        <v>37</v>
      </c>
      <c r="O136" s="141">
        <v>5.6000000000000001E-2</v>
      </c>
      <c r="P136" s="141">
        <f t="shared" si="1"/>
        <v>8.4895999999999999E-2</v>
      </c>
      <c r="Q136" s="141">
        <v>0</v>
      </c>
      <c r="R136" s="141">
        <f t="shared" si="2"/>
        <v>0</v>
      </c>
      <c r="S136" s="141">
        <v>0</v>
      </c>
      <c r="T136" s="142">
        <f t="shared" si="3"/>
        <v>0</v>
      </c>
      <c r="AR136" s="143" t="s">
        <v>136</v>
      </c>
      <c r="AT136" s="143" t="s">
        <v>131</v>
      </c>
      <c r="AU136" s="143" t="s">
        <v>84</v>
      </c>
      <c r="AY136" s="13" t="s">
        <v>129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3" t="s">
        <v>84</v>
      </c>
      <c r="BK136" s="145">
        <f t="shared" si="9"/>
        <v>0</v>
      </c>
      <c r="BL136" s="13" t="s">
        <v>136</v>
      </c>
      <c r="BM136" s="143" t="s">
        <v>455</v>
      </c>
    </row>
    <row r="137" spans="2:65" s="1" customFormat="1" ht="24" customHeight="1">
      <c r="B137" s="133"/>
      <c r="C137" s="134" t="s">
        <v>141</v>
      </c>
      <c r="D137" s="134" t="s">
        <v>131</v>
      </c>
      <c r="E137" s="135" t="s">
        <v>154</v>
      </c>
      <c r="F137" s="136" t="s">
        <v>155</v>
      </c>
      <c r="G137" s="137" t="s">
        <v>147</v>
      </c>
      <c r="H137" s="138">
        <v>0.56699999999999995</v>
      </c>
      <c r="I137" s="138"/>
      <c r="J137" s="138">
        <f t="shared" si="0"/>
        <v>0</v>
      </c>
      <c r="K137" s="136" t="s">
        <v>135</v>
      </c>
      <c r="L137" s="25"/>
      <c r="M137" s="139" t="s">
        <v>1</v>
      </c>
      <c r="N137" s="140" t="s">
        <v>37</v>
      </c>
      <c r="O137" s="141">
        <v>3.1739999999999999</v>
      </c>
      <c r="P137" s="141">
        <f t="shared" si="1"/>
        <v>1.7996579999999998</v>
      </c>
      <c r="Q137" s="141">
        <v>0</v>
      </c>
      <c r="R137" s="141">
        <f t="shared" si="2"/>
        <v>0</v>
      </c>
      <c r="S137" s="141">
        <v>0</v>
      </c>
      <c r="T137" s="142">
        <f t="shared" si="3"/>
        <v>0</v>
      </c>
      <c r="AR137" s="143" t="s">
        <v>136</v>
      </c>
      <c r="AT137" s="143" t="s">
        <v>131</v>
      </c>
      <c r="AU137" s="143" t="s">
        <v>84</v>
      </c>
      <c r="AY137" s="13" t="s">
        <v>129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3" t="s">
        <v>84</v>
      </c>
      <c r="BK137" s="145">
        <f t="shared" si="9"/>
        <v>0</v>
      </c>
      <c r="BL137" s="13" t="s">
        <v>136</v>
      </c>
      <c r="BM137" s="143" t="s">
        <v>456</v>
      </c>
    </row>
    <row r="138" spans="2:65" s="1" customFormat="1" ht="24" customHeight="1">
      <c r="B138" s="133"/>
      <c r="C138" s="134" t="s">
        <v>136</v>
      </c>
      <c r="D138" s="134" t="s">
        <v>131</v>
      </c>
      <c r="E138" s="135" t="s">
        <v>158</v>
      </c>
      <c r="F138" s="136" t="s">
        <v>159</v>
      </c>
      <c r="G138" s="137" t="s">
        <v>147</v>
      </c>
      <c r="H138" s="138">
        <v>5.6210000000000004</v>
      </c>
      <c r="I138" s="138"/>
      <c r="J138" s="138">
        <f t="shared" si="0"/>
        <v>0</v>
      </c>
      <c r="K138" s="136" t="s">
        <v>135</v>
      </c>
      <c r="L138" s="25"/>
      <c r="M138" s="139" t="s">
        <v>1</v>
      </c>
      <c r="N138" s="140" t="s">
        <v>37</v>
      </c>
      <c r="O138" s="141">
        <v>2.7E-2</v>
      </c>
      <c r="P138" s="141">
        <f t="shared" si="1"/>
        <v>0.15176700000000001</v>
      </c>
      <c r="Q138" s="141">
        <v>0</v>
      </c>
      <c r="R138" s="141">
        <f t="shared" si="2"/>
        <v>0</v>
      </c>
      <c r="S138" s="141">
        <v>0</v>
      </c>
      <c r="T138" s="142">
        <f t="shared" si="3"/>
        <v>0</v>
      </c>
      <c r="AR138" s="143" t="s">
        <v>136</v>
      </c>
      <c r="AT138" s="143" t="s">
        <v>131</v>
      </c>
      <c r="AU138" s="143" t="s">
        <v>84</v>
      </c>
      <c r="AY138" s="13" t="s">
        <v>129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13" t="s">
        <v>84</v>
      </c>
      <c r="BK138" s="145">
        <f t="shared" si="9"/>
        <v>0</v>
      </c>
      <c r="BL138" s="13" t="s">
        <v>136</v>
      </c>
      <c r="BM138" s="143" t="s">
        <v>457</v>
      </c>
    </row>
    <row r="139" spans="2:65" s="1" customFormat="1" ht="24" customHeight="1">
      <c r="B139" s="133"/>
      <c r="C139" s="134" t="s">
        <v>149</v>
      </c>
      <c r="D139" s="134" t="s">
        <v>131</v>
      </c>
      <c r="E139" s="135" t="s">
        <v>162</v>
      </c>
      <c r="F139" s="136" t="s">
        <v>163</v>
      </c>
      <c r="G139" s="137" t="s">
        <v>147</v>
      </c>
      <c r="H139" s="138">
        <v>5.6210000000000004</v>
      </c>
      <c r="I139" s="138"/>
      <c r="J139" s="138">
        <f t="shared" si="0"/>
        <v>0</v>
      </c>
      <c r="K139" s="136" t="s">
        <v>135</v>
      </c>
      <c r="L139" s="25"/>
      <c r="M139" s="139" t="s">
        <v>1</v>
      </c>
      <c r="N139" s="140" t="s">
        <v>37</v>
      </c>
      <c r="O139" s="141">
        <v>0.61699999999999999</v>
      </c>
      <c r="P139" s="141">
        <f t="shared" si="1"/>
        <v>3.4681570000000002</v>
      </c>
      <c r="Q139" s="141">
        <v>0</v>
      </c>
      <c r="R139" s="141">
        <f t="shared" si="2"/>
        <v>0</v>
      </c>
      <c r="S139" s="141">
        <v>0</v>
      </c>
      <c r="T139" s="142">
        <f t="shared" si="3"/>
        <v>0</v>
      </c>
      <c r="AR139" s="143" t="s">
        <v>136</v>
      </c>
      <c r="AT139" s="143" t="s">
        <v>131</v>
      </c>
      <c r="AU139" s="143" t="s">
        <v>84</v>
      </c>
      <c r="AY139" s="13" t="s">
        <v>129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13" t="s">
        <v>84</v>
      </c>
      <c r="BK139" s="145">
        <f t="shared" si="9"/>
        <v>0</v>
      </c>
      <c r="BL139" s="13" t="s">
        <v>136</v>
      </c>
      <c r="BM139" s="143" t="s">
        <v>458</v>
      </c>
    </row>
    <row r="140" spans="2:65" s="1" customFormat="1" ht="16.5" customHeight="1">
      <c r="B140" s="133"/>
      <c r="C140" s="134" t="s">
        <v>153</v>
      </c>
      <c r="D140" s="134" t="s">
        <v>131</v>
      </c>
      <c r="E140" s="135" t="s">
        <v>166</v>
      </c>
      <c r="F140" s="136" t="s">
        <v>167</v>
      </c>
      <c r="G140" s="137" t="s">
        <v>147</v>
      </c>
      <c r="H140" s="138">
        <v>5.6210000000000004</v>
      </c>
      <c r="I140" s="138"/>
      <c r="J140" s="138">
        <f t="shared" si="0"/>
        <v>0</v>
      </c>
      <c r="K140" s="136" t="s">
        <v>135</v>
      </c>
      <c r="L140" s="25"/>
      <c r="M140" s="139" t="s">
        <v>1</v>
      </c>
      <c r="N140" s="140" t="s">
        <v>37</v>
      </c>
      <c r="O140" s="141">
        <v>8.9999999999999993E-3</v>
      </c>
      <c r="P140" s="141">
        <f t="shared" si="1"/>
        <v>5.0589000000000002E-2</v>
      </c>
      <c r="Q140" s="141">
        <v>0</v>
      </c>
      <c r="R140" s="141">
        <f t="shared" si="2"/>
        <v>0</v>
      </c>
      <c r="S140" s="141">
        <v>0</v>
      </c>
      <c r="T140" s="142">
        <f t="shared" si="3"/>
        <v>0</v>
      </c>
      <c r="AR140" s="143" t="s">
        <v>136</v>
      </c>
      <c r="AT140" s="143" t="s">
        <v>131</v>
      </c>
      <c r="AU140" s="143" t="s">
        <v>84</v>
      </c>
      <c r="AY140" s="13" t="s">
        <v>129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13" t="s">
        <v>84</v>
      </c>
      <c r="BK140" s="145">
        <f t="shared" si="9"/>
        <v>0</v>
      </c>
      <c r="BL140" s="13" t="s">
        <v>136</v>
      </c>
      <c r="BM140" s="143" t="s">
        <v>459</v>
      </c>
    </row>
    <row r="141" spans="2:65" s="1" customFormat="1" ht="16.5" customHeight="1">
      <c r="B141" s="133"/>
      <c r="C141" s="134" t="s">
        <v>157</v>
      </c>
      <c r="D141" s="134" t="s">
        <v>131</v>
      </c>
      <c r="E141" s="135" t="s">
        <v>170</v>
      </c>
      <c r="F141" s="136" t="s">
        <v>171</v>
      </c>
      <c r="G141" s="137" t="s">
        <v>134</v>
      </c>
      <c r="H141" s="138">
        <v>14.44</v>
      </c>
      <c r="I141" s="138"/>
      <c r="J141" s="138">
        <f t="shared" si="0"/>
        <v>0</v>
      </c>
      <c r="K141" s="136" t="s">
        <v>135</v>
      </c>
      <c r="L141" s="25"/>
      <c r="M141" s="139" t="s">
        <v>1</v>
      </c>
      <c r="N141" s="140" t="s">
        <v>37</v>
      </c>
      <c r="O141" s="141">
        <v>1.7000000000000001E-2</v>
      </c>
      <c r="P141" s="141">
        <f t="shared" si="1"/>
        <v>0.24548</v>
      </c>
      <c r="Q141" s="141">
        <v>0</v>
      </c>
      <c r="R141" s="141">
        <f t="shared" si="2"/>
        <v>0</v>
      </c>
      <c r="S141" s="141">
        <v>0</v>
      </c>
      <c r="T141" s="142">
        <f t="shared" si="3"/>
        <v>0</v>
      </c>
      <c r="AR141" s="143" t="s">
        <v>136</v>
      </c>
      <c r="AT141" s="143" t="s">
        <v>131</v>
      </c>
      <c r="AU141" s="143" t="s">
        <v>84</v>
      </c>
      <c r="AY141" s="13" t="s">
        <v>129</v>
      </c>
      <c r="BE141" s="144">
        <f t="shared" si="4"/>
        <v>0</v>
      </c>
      <c r="BF141" s="144">
        <f t="shared" si="5"/>
        <v>0</v>
      </c>
      <c r="BG141" s="144">
        <f t="shared" si="6"/>
        <v>0</v>
      </c>
      <c r="BH141" s="144">
        <f t="shared" si="7"/>
        <v>0</v>
      </c>
      <c r="BI141" s="144">
        <f t="shared" si="8"/>
        <v>0</v>
      </c>
      <c r="BJ141" s="13" t="s">
        <v>84</v>
      </c>
      <c r="BK141" s="145">
        <f t="shared" si="9"/>
        <v>0</v>
      </c>
      <c r="BL141" s="13" t="s">
        <v>136</v>
      </c>
      <c r="BM141" s="143" t="s">
        <v>460</v>
      </c>
    </row>
    <row r="142" spans="2:65" s="11" customFormat="1" ht="22.9" customHeight="1">
      <c r="B142" s="121"/>
      <c r="D142" s="122" t="s">
        <v>70</v>
      </c>
      <c r="E142" s="131" t="s">
        <v>84</v>
      </c>
      <c r="F142" s="131" t="s">
        <v>173</v>
      </c>
      <c r="J142" s="132">
        <f>BK142</f>
        <v>0</v>
      </c>
      <c r="L142" s="121"/>
      <c r="M142" s="125"/>
      <c r="N142" s="126"/>
      <c r="O142" s="126"/>
      <c r="P142" s="127">
        <f>SUM(P143:P148)</f>
        <v>2.0504569999999998</v>
      </c>
      <c r="Q142" s="126"/>
      <c r="R142" s="127">
        <f>SUM(R143:R148)</f>
        <v>1.71404567</v>
      </c>
      <c r="S142" s="126"/>
      <c r="T142" s="128">
        <f>SUM(T143:T148)</f>
        <v>0</v>
      </c>
      <c r="AR142" s="122" t="s">
        <v>78</v>
      </c>
      <c r="AT142" s="129" t="s">
        <v>70</v>
      </c>
      <c r="AU142" s="129" t="s">
        <v>78</v>
      </c>
      <c r="AY142" s="122" t="s">
        <v>129</v>
      </c>
      <c r="BK142" s="130">
        <f>SUM(BK143:BK148)</f>
        <v>0</v>
      </c>
    </row>
    <row r="143" spans="2:65" s="1" customFormat="1" ht="16.5" customHeight="1">
      <c r="B143" s="133"/>
      <c r="C143" s="134" t="s">
        <v>161</v>
      </c>
      <c r="D143" s="134" t="s">
        <v>131</v>
      </c>
      <c r="E143" s="135" t="s">
        <v>461</v>
      </c>
      <c r="F143" s="136" t="s">
        <v>462</v>
      </c>
      <c r="G143" s="137" t="s">
        <v>147</v>
      </c>
      <c r="H143" s="138">
        <v>8.1000000000000003E-2</v>
      </c>
      <c r="I143" s="138"/>
      <c r="J143" s="138">
        <f t="shared" ref="J143:J148" si="10">ROUND(I143*H143,3)</f>
        <v>0</v>
      </c>
      <c r="K143" s="136" t="s">
        <v>135</v>
      </c>
      <c r="L143" s="25"/>
      <c r="M143" s="139" t="s">
        <v>1</v>
      </c>
      <c r="N143" s="140" t="s">
        <v>37</v>
      </c>
      <c r="O143" s="141">
        <v>0.90800000000000003</v>
      </c>
      <c r="P143" s="141">
        <f t="shared" ref="P143:P148" si="11">O143*H143</f>
        <v>7.3548000000000002E-2</v>
      </c>
      <c r="Q143" s="141">
        <v>2.0663999999999998</v>
      </c>
      <c r="R143" s="141">
        <f t="shared" ref="R143:R148" si="12">Q143*H143</f>
        <v>0.16737839999999998</v>
      </c>
      <c r="S143" s="141">
        <v>0</v>
      </c>
      <c r="T143" s="142">
        <f t="shared" ref="T143:T148" si="13">S143*H143</f>
        <v>0</v>
      </c>
      <c r="AR143" s="143" t="s">
        <v>136</v>
      </c>
      <c r="AT143" s="143" t="s">
        <v>131</v>
      </c>
      <c r="AU143" s="143" t="s">
        <v>84</v>
      </c>
      <c r="AY143" s="13" t="s">
        <v>129</v>
      </c>
      <c r="BE143" s="144">
        <f t="shared" ref="BE143:BE148" si="14">IF(N143="základná",J143,0)</f>
        <v>0</v>
      </c>
      <c r="BF143" s="144">
        <f t="shared" ref="BF143:BF148" si="15">IF(N143="znížená",J143,0)</f>
        <v>0</v>
      </c>
      <c r="BG143" s="144">
        <f t="shared" ref="BG143:BG148" si="16">IF(N143="zákl. prenesená",J143,0)</f>
        <v>0</v>
      </c>
      <c r="BH143" s="144">
        <f t="shared" ref="BH143:BH148" si="17">IF(N143="zníž. prenesená",J143,0)</f>
        <v>0</v>
      </c>
      <c r="BI143" s="144">
        <f t="shared" ref="BI143:BI148" si="18">IF(N143="nulová",J143,0)</f>
        <v>0</v>
      </c>
      <c r="BJ143" s="13" t="s">
        <v>84</v>
      </c>
      <c r="BK143" s="145">
        <f t="shared" ref="BK143:BK148" si="19">ROUND(I143*H143,3)</f>
        <v>0</v>
      </c>
      <c r="BL143" s="13" t="s">
        <v>136</v>
      </c>
      <c r="BM143" s="143" t="s">
        <v>463</v>
      </c>
    </row>
    <row r="144" spans="2:65" s="1" customFormat="1" ht="16.5" customHeight="1">
      <c r="B144" s="133"/>
      <c r="C144" s="134" t="s">
        <v>165</v>
      </c>
      <c r="D144" s="134" t="s">
        <v>131</v>
      </c>
      <c r="E144" s="135" t="s">
        <v>464</v>
      </c>
      <c r="F144" s="136" t="s">
        <v>465</v>
      </c>
      <c r="G144" s="137" t="s">
        <v>147</v>
      </c>
      <c r="H144" s="138">
        <v>0.68899999999999995</v>
      </c>
      <c r="I144" s="138"/>
      <c r="J144" s="138">
        <f t="shared" si="10"/>
        <v>0</v>
      </c>
      <c r="K144" s="136" t="s">
        <v>135</v>
      </c>
      <c r="L144" s="25"/>
      <c r="M144" s="139" t="s">
        <v>1</v>
      </c>
      <c r="N144" s="140" t="s">
        <v>37</v>
      </c>
      <c r="O144" s="141">
        <v>0.58099999999999996</v>
      </c>
      <c r="P144" s="141">
        <f t="shared" si="11"/>
        <v>0.40030899999999991</v>
      </c>
      <c r="Q144" s="141">
        <v>2.23543</v>
      </c>
      <c r="R144" s="141">
        <f t="shared" si="12"/>
        <v>1.5402112699999999</v>
      </c>
      <c r="S144" s="141">
        <v>0</v>
      </c>
      <c r="T144" s="142">
        <f t="shared" si="13"/>
        <v>0</v>
      </c>
      <c r="AR144" s="143" t="s">
        <v>136</v>
      </c>
      <c r="AT144" s="143" t="s">
        <v>131</v>
      </c>
      <c r="AU144" s="143" t="s">
        <v>84</v>
      </c>
      <c r="AY144" s="13" t="s">
        <v>129</v>
      </c>
      <c r="BE144" s="144">
        <f t="shared" si="14"/>
        <v>0</v>
      </c>
      <c r="BF144" s="144">
        <f t="shared" si="15"/>
        <v>0</v>
      </c>
      <c r="BG144" s="144">
        <f t="shared" si="16"/>
        <v>0</v>
      </c>
      <c r="BH144" s="144">
        <f t="shared" si="17"/>
        <v>0</v>
      </c>
      <c r="BI144" s="144">
        <f t="shared" si="18"/>
        <v>0</v>
      </c>
      <c r="BJ144" s="13" t="s">
        <v>84</v>
      </c>
      <c r="BK144" s="145">
        <f t="shared" si="19"/>
        <v>0</v>
      </c>
      <c r="BL144" s="13" t="s">
        <v>136</v>
      </c>
      <c r="BM144" s="143" t="s">
        <v>466</v>
      </c>
    </row>
    <row r="145" spans="2:65" s="1" customFormat="1" ht="16.5" customHeight="1">
      <c r="B145" s="133"/>
      <c r="C145" s="134" t="s">
        <v>169</v>
      </c>
      <c r="D145" s="134" t="s">
        <v>131</v>
      </c>
      <c r="E145" s="135" t="s">
        <v>188</v>
      </c>
      <c r="F145" s="136" t="s">
        <v>189</v>
      </c>
      <c r="G145" s="137" t="s">
        <v>134</v>
      </c>
      <c r="H145" s="138">
        <v>1.8</v>
      </c>
      <c r="I145" s="138"/>
      <c r="J145" s="138">
        <f t="shared" si="10"/>
        <v>0</v>
      </c>
      <c r="K145" s="136" t="s">
        <v>135</v>
      </c>
      <c r="L145" s="25"/>
      <c r="M145" s="139" t="s">
        <v>1</v>
      </c>
      <c r="N145" s="140" t="s">
        <v>37</v>
      </c>
      <c r="O145" s="141">
        <v>0.35799999999999998</v>
      </c>
      <c r="P145" s="141">
        <f t="shared" si="11"/>
        <v>0.64439999999999997</v>
      </c>
      <c r="Q145" s="141">
        <v>6.7000000000000002E-4</v>
      </c>
      <c r="R145" s="141">
        <f t="shared" si="12"/>
        <v>1.206E-3</v>
      </c>
      <c r="S145" s="141">
        <v>0</v>
      </c>
      <c r="T145" s="142">
        <f t="shared" si="13"/>
        <v>0</v>
      </c>
      <c r="AR145" s="143" t="s">
        <v>136</v>
      </c>
      <c r="AT145" s="143" t="s">
        <v>131</v>
      </c>
      <c r="AU145" s="143" t="s">
        <v>84</v>
      </c>
      <c r="AY145" s="13" t="s">
        <v>129</v>
      </c>
      <c r="BE145" s="144">
        <f t="shared" si="14"/>
        <v>0</v>
      </c>
      <c r="BF145" s="144">
        <f t="shared" si="15"/>
        <v>0</v>
      </c>
      <c r="BG145" s="144">
        <f t="shared" si="16"/>
        <v>0</v>
      </c>
      <c r="BH145" s="144">
        <f t="shared" si="17"/>
        <v>0</v>
      </c>
      <c r="BI145" s="144">
        <f t="shared" si="18"/>
        <v>0</v>
      </c>
      <c r="BJ145" s="13" t="s">
        <v>84</v>
      </c>
      <c r="BK145" s="145">
        <f t="shared" si="19"/>
        <v>0</v>
      </c>
      <c r="BL145" s="13" t="s">
        <v>136</v>
      </c>
      <c r="BM145" s="143" t="s">
        <v>467</v>
      </c>
    </row>
    <row r="146" spans="2:65" s="1" customFormat="1" ht="16.5" customHeight="1">
      <c r="B146" s="133"/>
      <c r="C146" s="134" t="s">
        <v>174</v>
      </c>
      <c r="D146" s="134" t="s">
        <v>131</v>
      </c>
      <c r="E146" s="135" t="s">
        <v>192</v>
      </c>
      <c r="F146" s="136" t="s">
        <v>193</v>
      </c>
      <c r="G146" s="137" t="s">
        <v>134</v>
      </c>
      <c r="H146" s="138">
        <v>1.8</v>
      </c>
      <c r="I146" s="138"/>
      <c r="J146" s="138">
        <f t="shared" si="10"/>
        <v>0</v>
      </c>
      <c r="K146" s="136" t="s">
        <v>135</v>
      </c>
      <c r="L146" s="25"/>
      <c r="M146" s="139" t="s">
        <v>1</v>
      </c>
      <c r="N146" s="140" t="s">
        <v>37</v>
      </c>
      <c r="O146" s="141">
        <v>0.19900000000000001</v>
      </c>
      <c r="P146" s="141">
        <f t="shared" si="11"/>
        <v>0.35820000000000002</v>
      </c>
      <c r="Q146" s="141">
        <v>0</v>
      </c>
      <c r="R146" s="141">
        <f t="shared" si="12"/>
        <v>0</v>
      </c>
      <c r="S146" s="141">
        <v>0</v>
      </c>
      <c r="T146" s="142">
        <f t="shared" si="13"/>
        <v>0</v>
      </c>
      <c r="AR146" s="143" t="s">
        <v>136</v>
      </c>
      <c r="AT146" s="143" t="s">
        <v>131</v>
      </c>
      <c r="AU146" s="143" t="s">
        <v>84</v>
      </c>
      <c r="AY146" s="13" t="s">
        <v>129</v>
      </c>
      <c r="BE146" s="144">
        <f t="shared" si="14"/>
        <v>0</v>
      </c>
      <c r="BF146" s="144">
        <f t="shared" si="15"/>
        <v>0</v>
      </c>
      <c r="BG146" s="144">
        <f t="shared" si="16"/>
        <v>0</v>
      </c>
      <c r="BH146" s="144">
        <f t="shared" si="17"/>
        <v>0</v>
      </c>
      <c r="BI146" s="144">
        <f t="shared" si="18"/>
        <v>0</v>
      </c>
      <c r="BJ146" s="13" t="s">
        <v>84</v>
      </c>
      <c r="BK146" s="145">
        <f t="shared" si="19"/>
        <v>0</v>
      </c>
      <c r="BL146" s="13" t="s">
        <v>136</v>
      </c>
      <c r="BM146" s="143" t="s">
        <v>468</v>
      </c>
    </row>
    <row r="147" spans="2:65" s="1" customFormat="1" ht="24" customHeight="1">
      <c r="B147" s="133"/>
      <c r="C147" s="134" t="s">
        <v>179</v>
      </c>
      <c r="D147" s="134" t="s">
        <v>131</v>
      </c>
      <c r="E147" s="135" t="s">
        <v>469</v>
      </c>
      <c r="F147" s="136" t="s">
        <v>470</v>
      </c>
      <c r="G147" s="137" t="s">
        <v>134</v>
      </c>
      <c r="H147" s="138">
        <v>14</v>
      </c>
      <c r="I147" s="138"/>
      <c r="J147" s="138">
        <f t="shared" si="10"/>
        <v>0</v>
      </c>
      <c r="K147" s="136" t="s">
        <v>135</v>
      </c>
      <c r="L147" s="25"/>
      <c r="M147" s="139" t="s">
        <v>1</v>
      </c>
      <c r="N147" s="140" t="s">
        <v>37</v>
      </c>
      <c r="O147" s="141">
        <v>4.1000000000000002E-2</v>
      </c>
      <c r="P147" s="141">
        <f t="shared" si="11"/>
        <v>0.57400000000000007</v>
      </c>
      <c r="Q147" s="141">
        <v>3.0000000000000001E-5</v>
      </c>
      <c r="R147" s="141">
        <f t="shared" si="12"/>
        <v>4.2000000000000002E-4</v>
      </c>
      <c r="S147" s="141">
        <v>0</v>
      </c>
      <c r="T147" s="142">
        <f t="shared" si="13"/>
        <v>0</v>
      </c>
      <c r="AR147" s="143" t="s">
        <v>136</v>
      </c>
      <c r="AT147" s="143" t="s">
        <v>131</v>
      </c>
      <c r="AU147" s="143" t="s">
        <v>84</v>
      </c>
      <c r="AY147" s="13" t="s">
        <v>129</v>
      </c>
      <c r="BE147" s="144">
        <f t="shared" si="14"/>
        <v>0</v>
      </c>
      <c r="BF147" s="144">
        <f t="shared" si="15"/>
        <v>0</v>
      </c>
      <c r="BG147" s="144">
        <f t="shared" si="16"/>
        <v>0</v>
      </c>
      <c r="BH147" s="144">
        <f t="shared" si="17"/>
        <v>0</v>
      </c>
      <c r="BI147" s="144">
        <f t="shared" si="18"/>
        <v>0</v>
      </c>
      <c r="BJ147" s="13" t="s">
        <v>84</v>
      </c>
      <c r="BK147" s="145">
        <f t="shared" si="19"/>
        <v>0</v>
      </c>
      <c r="BL147" s="13" t="s">
        <v>136</v>
      </c>
      <c r="BM147" s="143" t="s">
        <v>471</v>
      </c>
    </row>
    <row r="148" spans="2:65" s="1" customFormat="1" ht="16.5" customHeight="1">
      <c r="B148" s="133"/>
      <c r="C148" s="146" t="s">
        <v>183</v>
      </c>
      <c r="D148" s="146" t="s">
        <v>217</v>
      </c>
      <c r="E148" s="147" t="s">
        <v>472</v>
      </c>
      <c r="F148" s="148" t="s">
        <v>473</v>
      </c>
      <c r="G148" s="149" t="s">
        <v>134</v>
      </c>
      <c r="H148" s="150">
        <v>16.100000000000001</v>
      </c>
      <c r="I148" s="150"/>
      <c r="J148" s="150">
        <f t="shared" si="10"/>
        <v>0</v>
      </c>
      <c r="K148" s="148" t="s">
        <v>135</v>
      </c>
      <c r="L148" s="151"/>
      <c r="M148" s="152" t="s">
        <v>1</v>
      </c>
      <c r="N148" s="153" t="s">
        <v>37</v>
      </c>
      <c r="O148" s="141">
        <v>0</v>
      </c>
      <c r="P148" s="141">
        <f t="shared" si="11"/>
        <v>0</v>
      </c>
      <c r="Q148" s="141">
        <v>2.9999999999999997E-4</v>
      </c>
      <c r="R148" s="141">
        <f t="shared" si="12"/>
        <v>4.8300000000000001E-3</v>
      </c>
      <c r="S148" s="141">
        <v>0</v>
      </c>
      <c r="T148" s="142">
        <f t="shared" si="13"/>
        <v>0</v>
      </c>
      <c r="AR148" s="143" t="s">
        <v>161</v>
      </c>
      <c r="AT148" s="143" t="s">
        <v>217</v>
      </c>
      <c r="AU148" s="143" t="s">
        <v>84</v>
      </c>
      <c r="AY148" s="13" t="s">
        <v>129</v>
      </c>
      <c r="BE148" s="144">
        <f t="shared" si="14"/>
        <v>0</v>
      </c>
      <c r="BF148" s="144">
        <f t="shared" si="15"/>
        <v>0</v>
      </c>
      <c r="BG148" s="144">
        <f t="shared" si="16"/>
        <v>0</v>
      </c>
      <c r="BH148" s="144">
        <f t="shared" si="17"/>
        <v>0</v>
      </c>
      <c r="BI148" s="144">
        <f t="shared" si="18"/>
        <v>0</v>
      </c>
      <c r="BJ148" s="13" t="s">
        <v>84</v>
      </c>
      <c r="BK148" s="145">
        <f t="shared" si="19"/>
        <v>0</v>
      </c>
      <c r="BL148" s="13" t="s">
        <v>136</v>
      </c>
      <c r="BM148" s="143" t="s">
        <v>474</v>
      </c>
    </row>
    <row r="149" spans="2:65" s="11" customFormat="1" ht="22.9" customHeight="1">
      <c r="B149" s="121"/>
      <c r="D149" s="122" t="s">
        <v>70</v>
      </c>
      <c r="E149" s="131" t="s">
        <v>141</v>
      </c>
      <c r="F149" s="131" t="s">
        <v>475</v>
      </c>
      <c r="J149" s="132">
        <f>BK149</f>
        <v>0</v>
      </c>
      <c r="L149" s="121"/>
      <c r="M149" s="125"/>
      <c r="N149" s="126"/>
      <c r="O149" s="126"/>
      <c r="P149" s="127">
        <f>SUM(P150:P151)</f>
        <v>3.044</v>
      </c>
      <c r="Q149" s="126"/>
      <c r="R149" s="127">
        <f>SUM(R150:R151)</f>
        <v>3.4980000000000004E-2</v>
      </c>
      <c r="S149" s="126"/>
      <c r="T149" s="128">
        <f>SUM(T150:T151)</f>
        <v>0</v>
      </c>
      <c r="AR149" s="122" t="s">
        <v>78</v>
      </c>
      <c r="AT149" s="129" t="s">
        <v>70</v>
      </c>
      <c r="AU149" s="129" t="s">
        <v>78</v>
      </c>
      <c r="AY149" s="122" t="s">
        <v>129</v>
      </c>
      <c r="BK149" s="130">
        <f>SUM(BK150:BK151)</f>
        <v>0</v>
      </c>
    </row>
    <row r="150" spans="2:65" s="1" customFormat="1" ht="24" customHeight="1">
      <c r="B150" s="133"/>
      <c r="C150" s="134" t="s">
        <v>187</v>
      </c>
      <c r="D150" s="134" t="s">
        <v>131</v>
      </c>
      <c r="E150" s="135" t="s">
        <v>476</v>
      </c>
      <c r="F150" s="136" t="s">
        <v>477</v>
      </c>
      <c r="G150" s="137" t="s">
        <v>229</v>
      </c>
      <c r="H150" s="138">
        <v>4</v>
      </c>
      <c r="I150" s="138"/>
      <c r="J150" s="138">
        <f>ROUND(I150*H150,3)</f>
        <v>0</v>
      </c>
      <c r="K150" s="136" t="s">
        <v>135</v>
      </c>
      <c r="L150" s="25"/>
      <c r="M150" s="139" t="s">
        <v>1</v>
      </c>
      <c r="N150" s="140" t="s">
        <v>37</v>
      </c>
      <c r="O150" s="141">
        <v>0.76100000000000001</v>
      </c>
      <c r="P150" s="141">
        <f>O150*H150</f>
        <v>3.044</v>
      </c>
      <c r="Q150" s="141">
        <v>2.2000000000000001E-4</v>
      </c>
      <c r="R150" s="141">
        <f>Q150*H150</f>
        <v>8.8000000000000003E-4</v>
      </c>
      <c r="S150" s="141">
        <v>0</v>
      </c>
      <c r="T150" s="142">
        <f>S150*H150</f>
        <v>0</v>
      </c>
      <c r="AR150" s="143" t="s">
        <v>136</v>
      </c>
      <c r="AT150" s="143" t="s">
        <v>131</v>
      </c>
      <c r="AU150" s="143" t="s">
        <v>84</v>
      </c>
      <c r="AY150" s="13" t="s">
        <v>129</v>
      </c>
      <c r="BE150" s="144">
        <f>IF(N150="základná",J150,0)</f>
        <v>0</v>
      </c>
      <c r="BF150" s="144">
        <f>IF(N150="znížená",J150,0)</f>
        <v>0</v>
      </c>
      <c r="BG150" s="144">
        <f>IF(N150="zákl. prenesená",J150,0)</f>
        <v>0</v>
      </c>
      <c r="BH150" s="144">
        <f>IF(N150="zníž. prenesená",J150,0)</f>
        <v>0</v>
      </c>
      <c r="BI150" s="144">
        <f>IF(N150="nulová",J150,0)</f>
        <v>0</v>
      </c>
      <c r="BJ150" s="13" t="s">
        <v>84</v>
      </c>
      <c r="BK150" s="145">
        <f>ROUND(I150*H150,3)</f>
        <v>0</v>
      </c>
      <c r="BL150" s="13" t="s">
        <v>136</v>
      </c>
      <c r="BM150" s="143" t="s">
        <v>478</v>
      </c>
    </row>
    <row r="151" spans="2:65" s="1" customFormat="1" ht="24" customHeight="1">
      <c r="B151" s="133"/>
      <c r="C151" s="146" t="s">
        <v>191</v>
      </c>
      <c r="D151" s="146" t="s">
        <v>217</v>
      </c>
      <c r="E151" s="147" t="s">
        <v>479</v>
      </c>
      <c r="F151" s="148" t="s">
        <v>480</v>
      </c>
      <c r="G151" s="149" t="s">
        <v>147</v>
      </c>
      <c r="H151" s="150">
        <v>6.2E-2</v>
      </c>
      <c r="I151" s="150"/>
      <c r="J151" s="150">
        <f>ROUND(I151*H151,3)</f>
        <v>0</v>
      </c>
      <c r="K151" s="148" t="s">
        <v>1</v>
      </c>
      <c r="L151" s="151"/>
      <c r="M151" s="152" t="s">
        <v>1</v>
      </c>
      <c r="N151" s="153" t="s">
        <v>37</v>
      </c>
      <c r="O151" s="141">
        <v>0</v>
      </c>
      <c r="P151" s="141">
        <f>O151*H151</f>
        <v>0</v>
      </c>
      <c r="Q151" s="141">
        <v>0.55000000000000004</v>
      </c>
      <c r="R151" s="141">
        <f>Q151*H151</f>
        <v>3.4100000000000005E-2</v>
      </c>
      <c r="S151" s="141">
        <v>0</v>
      </c>
      <c r="T151" s="142">
        <f>S151*H151</f>
        <v>0</v>
      </c>
      <c r="AR151" s="143" t="s">
        <v>161</v>
      </c>
      <c r="AT151" s="143" t="s">
        <v>217</v>
      </c>
      <c r="AU151" s="143" t="s">
        <v>84</v>
      </c>
      <c r="AY151" s="13" t="s">
        <v>129</v>
      </c>
      <c r="BE151" s="144">
        <f>IF(N151="základná",J151,0)</f>
        <v>0</v>
      </c>
      <c r="BF151" s="144">
        <f>IF(N151="znížená",J151,0)</f>
        <v>0</v>
      </c>
      <c r="BG151" s="144">
        <f>IF(N151="zákl. prenesená",J151,0)</f>
        <v>0</v>
      </c>
      <c r="BH151" s="144">
        <f>IF(N151="zníž. prenesená",J151,0)</f>
        <v>0</v>
      </c>
      <c r="BI151" s="144">
        <f>IF(N151="nulová",J151,0)</f>
        <v>0</v>
      </c>
      <c r="BJ151" s="13" t="s">
        <v>84</v>
      </c>
      <c r="BK151" s="145">
        <f>ROUND(I151*H151,3)</f>
        <v>0</v>
      </c>
      <c r="BL151" s="13" t="s">
        <v>136</v>
      </c>
      <c r="BM151" s="143" t="s">
        <v>481</v>
      </c>
    </row>
    <row r="152" spans="2:65" s="11" customFormat="1" ht="22.9" customHeight="1">
      <c r="B152" s="121"/>
      <c r="D152" s="122" t="s">
        <v>70</v>
      </c>
      <c r="E152" s="131" t="s">
        <v>136</v>
      </c>
      <c r="F152" s="131" t="s">
        <v>199</v>
      </c>
      <c r="J152" s="132">
        <f>BK152</f>
        <v>0</v>
      </c>
      <c r="L152" s="121"/>
      <c r="M152" s="125"/>
      <c r="N152" s="126"/>
      <c r="O152" s="126"/>
      <c r="P152" s="127">
        <f>P153</f>
        <v>0.65800000000000003</v>
      </c>
      <c r="Q152" s="126"/>
      <c r="R152" s="127">
        <f>R153</f>
        <v>2.26688</v>
      </c>
      <c r="S152" s="126"/>
      <c r="T152" s="128">
        <f>T153</f>
        <v>0</v>
      </c>
      <c r="AR152" s="122" t="s">
        <v>78</v>
      </c>
      <c r="AT152" s="129" t="s">
        <v>70</v>
      </c>
      <c r="AU152" s="129" t="s">
        <v>78</v>
      </c>
      <c r="AY152" s="122" t="s">
        <v>129</v>
      </c>
      <c r="BK152" s="130">
        <f>BK153</f>
        <v>0</v>
      </c>
    </row>
    <row r="153" spans="2:65" s="1" customFormat="1" ht="24" customHeight="1">
      <c r="B153" s="133"/>
      <c r="C153" s="134" t="s">
        <v>195</v>
      </c>
      <c r="D153" s="134" t="s">
        <v>131</v>
      </c>
      <c r="E153" s="135" t="s">
        <v>201</v>
      </c>
      <c r="F153" s="136" t="s">
        <v>202</v>
      </c>
      <c r="G153" s="137" t="s">
        <v>134</v>
      </c>
      <c r="H153" s="138">
        <v>14</v>
      </c>
      <c r="I153" s="138"/>
      <c r="J153" s="138">
        <f>ROUND(I153*H153,3)</f>
        <v>0</v>
      </c>
      <c r="K153" s="136" t="s">
        <v>135</v>
      </c>
      <c r="L153" s="25"/>
      <c r="M153" s="139" t="s">
        <v>1</v>
      </c>
      <c r="N153" s="140" t="s">
        <v>37</v>
      </c>
      <c r="O153" s="141">
        <v>4.7E-2</v>
      </c>
      <c r="P153" s="141">
        <f>O153*H153</f>
        <v>0.65800000000000003</v>
      </c>
      <c r="Q153" s="141">
        <v>0.16192000000000001</v>
      </c>
      <c r="R153" s="141">
        <f>Q153*H153</f>
        <v>2.26688</v>
      </c>
      <c r="S153" s="141">
        <v>0</v>
      </c>
      <c r="T153" s="142">
        <f>S153*H153</f>
        <v>0</v>
      </c>
      <c r="AR153" s="143" t="s">
        <v>136</v>
      </c>
      <c r="AT153" s="143" t="s">
        <v>131</v>
      </c>
      <c r="AU153" s="143" t="s">
        <v>84</v>
      </c>
      <c r="AY153" s="13" t="s">
        <v>129</v>
      </c>
      <c r="BE153" s="144">
        <f>IF(N153="základná",J153,0)</f>
        <v>0</v>
      </c>
      <c r="BF153" s="144">
        <f>IF(N153="znížená",J153,0)</f>
        <v>0</v>
      </c>
      <c r="BG153" s="144">
        <f>IF(N153="zákl. prenesená",J153,0)</f>
        <v>0</v>
      </c>
      <c r="BH153" s="144">
        <f>IF(N153="zníž. prenesená",J153,0)</f>
        <v>0</v>
      </c>
      <c r="BI153" s="144">
        <f>IF(N153="nulová",J153,0)</f>
        <v>0</v>
      </c>
      <c r="BJ153" s="13" t="s">
        <v>84</v>
      </c>
      <c r="BK153" s="145">
        <f>ROUND(I153*H153,3)</f>
        <v>0</v>
      </c>
      <c r="BL153" s="13" t="s">
        <v>136</v>
      </c>
      <c r="BM153" s="143" t="s">
        <v>482</v>
      </c>
    </row>
    <row r="154" spans="2:65" s="11" customFormat="1" ht="22.9" customHeight="1">
      <c r="B154" s="121"/>
      <c r="D154" s="122" t="s">
        <v>70</v>
      </c>
      <c r="E154" s="131" t="s">
        <v>149</v>
      </c>
      <c r="F154" s="131" t="s">
        <v>204</v>
      </c>
      <c r="J154" s="132">
        <f>BK154</f>
        <v>0</v>
      </c>
      <c r="L154" s="121"/>
      <c r="M154" s="125"/>
      <c r="N154" s="126"/>
      <c r="O154" s="126"/>
      <c r="P154" s="127">
        <f>SUM(P155:P158)</f>
        <v>11.343360000000001</v>
      </c>
      <c r="Q154" s="126"/>
      <c r="R154" s="127">
        <f>SUM(R155:R158)</f>
        <v>10.2354</v>
      </c>
      <c r="S154" s="126"/>
      <c r="T154" s="128">
        <f>SUM(T155:T158)</f>
        <v>0</v>
      </c>
      <c r="AR154" s="122" t="s">
        <v>78</v>
      </c>
      <c r="AT154" s="129" t="s">
        <v>70</v>
      </c>
      <c r="AU154" s="129" t="s">
        <v>78</v>
      </c>
      <c r="AY154" s="122" t="s">
        <v>129</v>
      </c>
      <c r="BK154" s="130">
        <f>SUM(BK155:BK158)</f>
        <v>0</v>
      </c>
    </row>
    <row r="155" spans="2:65" s="1" customFormat="1" ht="24" customHeight="1">
      <c r="B155" s="133"/>
      <c r="C155" s="134" t="s">
        <v>200</v>
      </c>
      <c r="D155" s="134" t="s">
        <v>131</v>
      </c>
      <c r="E155" s="135" t="s">
        <v>483</v>
      </c>
      <c r="F155" s="136" t="s">
        <v>484</v>
      </c>
      <c r="G155" s="137" t="s">
        <v>134</v>
      </c>
      <c r="H155" s="138">
        <v>14</v>
      </c>
      <c r="I155" s="138"/>
      <c r="J155" s="138">
        <f>ROUND(I155*H155,3)</f>
        <v>0</v>
      </c>
      <c r="K155" s="136" t="s">
        <v>135</v>
      </c>
      <c r="L155" s="25"/>
      <c r="M155" s="139" t="s">
        <v>1</v>
      </c>
      <c r="N155" s="140" t="s">
        <v>37</v>
      </c>
      <c r="O155" s="141">
        <v>2.512E-2</v>
      </c>
      <c r="P155" s="141">
        <f>O155*H155</f>
        <v>0.35167999999999999</v>
      </c>
      <c r="Q155" s="141">
        <v>0.2024</v>
      </c>
      <c r="R155" s="141">
        <f>Q155*H155</f>
        <v>2.8336000000000001</v>
      </c>
      <c r="S155" s="141">
        <v>0</v>
      </c>
      <c r="T155" s="142">
        <f>S155*H155</f>
        <v>0</v>
      </c>
      <c r="AR155" s="143" t="s">
        <v>136</v>
      </c>
      <c r="AT155" s="143" t="s">
        <v>131</v>
      </c>
      <c r="AU155" s="143" t="s">
        <v>84</v>
      </c>
      <c r="AY155" s="13" t="s">
        <v>129</v>
      </c>
      <c r="BE155" s="144">
        <f>IF(N155="základná",J155,0)</f>
        <v>0</v>
      </c>
      <c r="BF155" s="144">
        <f>IF(N155="znížená",J155,0)</f>
        <v>0</v>
      </c>
      <c r="BG155" s="144">
        <f>IF(N155="zákl. prenesená",J155,0)</f>
        <v>0</v>
      </c>
      <c r="BH155" s="144">
        <f>IF(N155="zníž. prenesená",J155,0)</f>
        <v>0</v>
      </c>
      <c r="BI155" s="144">
        <f>IF(N155="nulová",J155,0)</f>
        <v>0</v>
      </c>
      <c r="BJ155" s="13" t="s">
        <v>84</v>
      </c>
      <c r="BK155" s="145">
        <f>ROUND(I155*H155,3)</f>
        <v>0</v>
      </c>
      <c r="BL155" s="13" t="s">
        <v>136</v>
      </c>
      <c r="BM155" s="143" t="s">
        <v>485</v>
      </c>
    </row>
    <row r="156" spans="2:65" s="1" customFormat="1" ht="24" customHeight="1">
      <c r="B156" s="133"/>
      <c r="C156" s="134" t="s">
        <v>205</v>
      </c>
      <c r="D156" s="134" t="s">
        <v>131</v>
      </c>
      <c r="E156" s="135" t="s">
        <v>206</v>
      </c>
      <c r="F156" s="136" t="s">
        <v>207</v>
      </c>
      <c r="G156" s="137" t="s">
        <v>134</v>
      </c>
      <c r="H156" s="138">
        <v>14</v>
      </c>
      <c r="I156" s="138"/>
      <c r="J156" s="138">
        <f>ROUND(I156*H156,3)</f>
        <v>0</v>
      </c>
      <c r="K156" s="136" t="s">
        <v>135</v>
      </c>
      <c r="L156" s="25"/>
      <c r="M156" s="139" t="s">
        <v>1</v>
      </c>
      <c r="N156" s="140" t="s">
        <v>37</v>
      </c>
      <c r="O156" s="141">
        <v>1.512E-2</v>
      </c>
      <c r="P156" s="141">
        <f>O156*H156</f>
        <v>0.21168000000000001</v>
      </c>
      <c r="Q156" s="141">
        <v>0.30359999999999998</v>
      </c>
      <c r="R156" s="141">
        <f>Q156*H156</f>
        <v>4.2504</v>
      </c>
      <c r="S156" s="141">
        <v>0</v>
      </c>
      <c r="T156" s="142">
        <f>S156*H156</f>
        <v>0</v>
      </c>
      <c r="AR156" s="143" t="s">
        <v>136</v>
      </c>
      <c r="AT156" s="143" t="s">
        <v>131</v>
      </c>
      <c r="AU156" s="143" t="s">
        <v>84</v>
      </c>
      <c r="AY156" s="13" t="s">
        <v>129</v>
      </c>
      <c r="BE156" s="144">
        <f>IF(N156="základná",J156,0)</f>
        <v>0</v>
      </c>
      <c r="BF156" s="144">
        <f>IF(N156="znížená",J156,0)</f>
        <v>0</v>
      </c>
      <c r="BG156" s="144">
        <f>IF(N156="zákl. prenesená",J156,0)</f>
        <v>0</v>
      </c>
      <c r="BH156" s="144">
        <f>IF(N156="zníž. prenesená",J156,0)</f>
        <v>0</v>
      </c>
      <c r="BI156" s="144">
        <f>IF(N156="nulová",J156,0)</f>
        <v>0</v>
      </c>
      <c r="BJ156" s="13" t="s">
        <v>84</v>
      </c>
      <c r="BK156" s="145">
        <f>ROUND(I156*H156,3)</f>
        <v>0</v>
      </c>
      <c r="BL156" s="13" t="s">
        <v>136</v>
      </c>
      <c r="BM156" s="143" t="s">
        <v>486</v>
      </c>
    </row>
    <row r="157" spans="2:65" s="1" customFormat="1" ht="36" customHeight="1">
      <c r="B157" s="133"/>
      <c r="C157" s="134" t="s">
        <v>209</v>
      </c>
      <c r="D157" s="134" t="s">
        <v>131</v>
      </c>
      <c r="E157" s="135" t="s">
        <v>213</v>
      </c>
      <c r="F157" s="136" t="s">
        <v>214</v>
      </c>
      <c r="G157" s="137" t="s">
        <v>134</v>
      </c>
      <c r="H157" s="138">
        <v>14</v>
      </c>
      <c r="I157" s="138"/>
      <c r="J157" s="138">
        <f>ROUND(I157*H157,3)</f>
        <v>0</v>
      </c>
      <c r="K157" s="136" t="s">
        <v>135</v>
      </c>
      <c r="L157" s="25"/>
      <c r="M157" s="139" t="s">
        <v>1</v>
      </c>
      <c r="N157" s="140" t="s">
        <v>37</v>
      </c>
      <c r="O157" s="141">
        <v>0.77</v>
      </c>
      <c r="P157" s="141">
        <f>O157*H157</f>
        <v>10.780000000000001</v>
      </c>
      <c r="Q157" s="141">
        <v>9.2499999999999999E-2</v>
      </c>
      <c r="R157" s="141">
        <f>Q157*H157</f>
        <v>1.2949999999999999</v>
      </c>
      <c r="S157" s="141">
        <v>0</v>
      </c>
      <c r="T157" s="142">
        <f>S157*H157</f>
        <v>0</v>
      </c>
      <c r="AR157" s="143" t="s">
        <v>136</v>
      </c>
      <c r="AT157" s="143" t="s">
        <v>131</v>
      </c>
      <c r="AU157" s="143" t="s">
        <v>84</v>
      </c>
      <c r="AY157" s="13" t="s">
        <v>129</v>
      </c>
      <c r="BE157" s="144">
        <f>IF(N157="základná",J157,0)</f>
        <v>0</v>
      </c>
      <c r="BF157" s="144">
        <f>IF(N157="znížená",J157,0)</f>
        <v>0</v>
      </c>
      <c r="BG157" s="144">
        <f>IF(N157="zákl. prenesená",J157,0)</f>
        <v>0</v>
      </c>
      <c r="BH157" s="144">
        <f>IF(N157="zníž. prenesená",J157,0)</f>
        <v>0</v>
      </c>
      <c r="BI157" s="144">
        <f>IF(N157="nulová",J157,0)</f>
        <v>0</v>
      </c>
      <c r="BJ157" s="13" t="s">
        <v>84</v>
      </c>
      <c r="BK157" s="145">
        <f>ROUND(I157*H157,3)</f>
        <v>0</v>
      </c>
      <c r="BL157" s="13" t="s">
        <v>136</v>
      </c>
      <c r="BM157" s="143" t="s">
        <v>487</v>
      </c>
    </row>
    <row r="158" spans="2:65" s="1" customFormat="1" ht="16.5" customHeight="1">
      <c r="B158" s="133"/>
      <c r="C158" s="146" t="s">
        <v>7</v>
      </c>
      <c r="D158" s="146" t="s">
        <v>217</v>
      </c>
      <c r="E158" s="147" t="s">
        <v>218</v>
      </c>
      <c r="F158" s="148" t="s">
        <v>219</v>
      </c>
      <c r="G158" s="149" t="s">
        <v>134</v>
      </c>
      <c r="H158" s="150">
        <v>14.28</v>
      </c>
      <c r="I158" s="150"/>
      <c r="J158" s="150">
        <f>ROUND(I158*H158,3)</f>
        <v>0</v>
      </c>
      <c r="K158" s="148" t="s">
        <v>1</v>
      </c>
      <c r="L158" s="151"/>
      <c r="M158" s="152" t="s">
        <v>1</v>
      </c>
      <c r="N158" s="153" t="s">
        <v>37</v>
      </c>
      <c r="O158" s="141">
        <v>0</v>
      </c>
      <c r="P158" s="141">
        <f>O158*H158</f>
        <v>0</v>
      </c>
      <c r="Q158" s="141">
        <v>0.13</v>
      </c>
      <c r="R158" s="141">
        <f>Q158*H158</f>
        <v>1.8564000000000001</v>
      </c>
      <c r="S158" s="141">
        <v>0</v>
      </c>
      <c r="T158" s="142">
        <f>S158*H158</f>
        <v>0</v>
      </c>
      <c r="AR158" s="143" t="s">
        <v>161</v>
      </c>
      <c r="AT158" s="143" t="s">
        <v>217</v>
      </c>
      <c r="AU158" s="143" t="s">
        <v>84</v>
      </c>
      <c r="AY158" s="13" t="s">
        <v>129</v>
      </c>
      <c r="BE158" s="144">
        <f>IF(N158="základná",J158,0)</f>
        <v>0</v>
      </c>
      <c r="BF158" s="144">
        <f>IF(N158="znížená",J158,0)</f>
        <v>0</v>
      </c>
      <c r="BG158" s="144">
        <f>IF(N158="zákl. prenesená",J158,0)</f>
        <v>0</v>
      </c>
      <c r="BH158" s="144">
        <f>IF(N158="zníž. prenesená",J158,0)</f>
        <v>0</v>
      </c>
      <c r="BI158" s="144">
        <f>IF(N158="nulová",J158,0)</f>
        <v>0</v>
      </c>
      <c r="BJ158" s="13" t="s">
        <v>84</v>
      </c>
      <c r="BK158" s="145">
        <f>ROUND(I158*H158,3)</f>
        <v>0</v>
      </c>
      <c r="BL158" s="13" t="s">
        <v>136</v>
      </c>
      <c r="BM158" s="143" t="s">
        <v>488</v>
      </c>
    </row>
    <row r="159" spans="2:65" s="11" customFormat="1" ht="22.9" customHeight="1">
      <c r="B159" s="121"/>
      <c r="D159" s="122" t="s">
        <v>70</v>
      </c>
      <c r="E159" s="131" t="s">
        <v>165</v>
      </c>
      <c r="F159" s="131" t="s">
        <v>231</v>
      </c>
      <c r="J159" s="132">
        <f>BK159</f>
        <v>0</v>
      </c>
      <c r="L159" s="121"/>
      <c r="M159" s="125"/>
      <c r="N159" s="126"/>
      <c r="O159" s="126"/>
      <c r="P159" s="127">
        <f>SUM(P160:P163)</f>
        <v>4.2712900000000005</v>
      </c>
      <c r="Q159" s="126"/>
      <c r="R159" s="127">
        <f>SUM(R160:R163)</f>
        <v>1.84056</v>
      </c>
      <c r="S159" s="126"/>
      <c r="T159" s="128">
        <f>SUM(T160:T163)</f>
        <v>0</v>
      </c>
      <c r="AR159" s="122" t="s">
        <v>78</v>
      </c>
      <c r="AT159" s="129" t="s">
        <v>70</v>
      </c>
      <c r="AU159" s="129" t="s">
        <v>78</v>
      </c>
      <c r="AY159" s="122" t="s">
        <v>129</v>
      </c>
      <c r="BK159" s="130">
        <f>SUM(BK160:BK163)</f>
        <v>0</v>
      </c>
    </row>
    <row r="160" spans="2:65" s="1" customFormat="1" ht="36" customHeight="1">
      <c r="B160" s="133"/>
      <c r="C160" s="134" t="s">
        <v>216</v>
      </c>
      <c r="D160" s="134" t="s">
        <v>131</v>
      </c>
      <c r="E160" s="135" t="s">
        <v>233</v>
      </c>
      <c r="F160" s="136" t="s">
        <v>234</v>
      </c>
      <c r="G160" s="137" t="s">
        <v>224</v>
      </c>
      <c r="H160" s="138">
        <v>12</v>
      </c>
      <c r="I160" s="138"/>
      <c r="J160" s="138">
        <f>ROUND(I160*H160,3)</f>
        <v>0</v>
      </c>
      <c r="K160" s="136" t="s">
        <v>135</v>
      </c>
      <c r="L160" s="25"/>
      <c r="M160" s="139" t="s">
        <v>1</v>
      </c>
      <c r="N160" s="140" t="s">
        <v>37</v>
      </c>
      <c r="O160" s="141">
        <v>0.13200000000000001</v>
      </c>
      <c r="P160" s="141">
        <f>O160*H160</f>
        <v>1.5840000000000001</v>
      </c>
      <c r="Q160" s="141">
        <v>9.7930000000000003E-2</v>
      </c>
      <c r="R160" s="141">
        <f>Q160*H160</f>
        <v>1.17516</v>
      </c>
      <c r="S160" s="141">
        <v>0</v>
      </c>
      <c r="T160" s="142">
        <f>S160*H160</f>
        <v>0</v>
      </c>
      <c r="AR160" s="143" t="s">
        <v>136</v>
      </c>
      <c r="AT160" s="143" t="s">
        <v>131</v>
      </c>
      <c r="AU160" s="143" t="s">
        <v>84</v>
      </c>
      <c r="AY160" s="13" t="s">
        <v>129</v>
      </c>
      <c r="BE160" s="144">
        <f>IF(N160="základná",J160,0)</f>
        <v>0</v>
      </c>
      <c r="BF160" s="144">
        <f>IF(N160="znížená",J160,0)</f>
        <v>0</v>
      </c>
      <c r="BG160" s="144">
        <f>IF(N160="zákl. prenesená",J160,0)</f>
        <v>0</v>
      </c>
      <c r="BH160" s="144">
        <f>IF(N160="zníž. prenesená",J160,0)</f>
        <v>0</v>
      </c>
      <c r="BI160" s="144">
        <f>IF(N160="nulová",J160,0)</f>
        <v>0</v>
      </c>
      <c r="BJ160" s="13" t="s">
        <v>84</v>
      </c>
      <c r="BK160" s="145">
        <f>ROUND(I160*H160,3)</f>
        <v>0</v>
      </c>
      <c r="BL160" s="13" t="s">
        <v>136</v>
      </c>
      <c r="BM160" s="143" t="s">
        <v>489</v>
      </c>
    </row>
    <row r="161" spans="2:65" s="1" customFormat="1" ht="16.5" customHeight="1">
      <c r="B161" s="133"/>
      <c r="C161" s="146" t="s">
        <v>221</v>
      </c>
      <c r="D161" s="146" t="s">
        <v>217</v>
      </c>
      <c r="E161" s="147" t="s">
        <v>237</v>
      </c>
      <c r="F161" s="148" t="s">
        <v>238</v>
      </c>
      <c r="G161" s="149" t="s">
        <v>229</v>
      </c>
      <c r="H161" s="150">
        <v>12.12</v>
      </c>
      <c r="I161" s="150"/>
      <c r="J161" s="150">
        <f>ROUND(I161*H161,3)</f>
        <v>0</v>
      </c>
      <c r="K161" s="148" t="s">
        <v>135</v>
      </c>
      <c r="L161" s="151"/>
      <c r="M161" s="152" t="s">
        <v>1</v>
      </c>
      <c r="N161" s="153" t="s">
        <v>37</v>
      </c>
      <c r="O161" s="141">
        <v>0</v>
      </c>
      <c r="P161" s="141">
        <f>O161*H161</f>
        <v>0</v>
      </c>
      <c r="Q161" s="141">
        <v>2.3E-2</v>
      </c>
      <c r="R161" s="141">
        <f>Q161*H161</f>
        <v>0.27875999999999995</v>
      </c>
      <c r="S161" s="141">
        <v>0</v>
      </c>
      <c r="T161" s="142">
        <f>S161*H161</f>
        <v>0</v>
      </c>
      <c r="AR161" s="143" t="s">
        <v>161</v>
      </c>
      <c r="AT161" s="143" t="s">
        <v>217</v>
      </c>
      <c r="AU161" s="143" t="s">
        <v>84</v>
      </c>
      <c r="AY161" s="13" t="s">
        <v>129</v>
      </c>
      <c r="BE161" s="144">
        <f>IF(N161="základná",J161,0)</f>
        <v>0</v>
      </c>
      <c r="BF161" s="144">
        <f>IF(N161="znížená",J161,0)</f>
        <v>0</v>
      </c>
      <c r="BG161" s="144">
        <f>IF(N161="zákl. prenesená",J161,0)</f>
        <v>0</v>
      </c>
      <c r="BH161" s="144">
        <f>IF(N161="zníž. prenesená",J161,0)</f>
        <v>0</v>
      </c>
      <c r="BI161" s="144">
        <f>IF(N161="nulová",J161,0)</f>
        <v>0</v>
      </c>
      <c r="BJ161" s="13" t="s">
        <v>84</v>
      </c>
      <c r="BK161" s="145">
        <f>ROUND(I161*H161,3)</f>
        <v>0</v>
      </c>
      <c r="BL161" s="13" t="s">
        <v>136</v>
      </c>
      <c r="BM161" s="143" t="s">
        <v>490</v>
      </c>
    </row>
    <row r="162" spans="2:65" s="1" customFormat="1" ht="24" customHeight="1">
      <c r="B162" s="133"/>
      <c r="C162" s="134" t="s">
        <v>226</v>
      </c>
      <c r="D162" s="134" t="s">
        <v>131</v>
      </c>
      <c r="E162" s="135" t="s">
        <v>491</v>
      </c>
      <c r="F162" s="136" t="s">
        <v>492</v>
      </c>
      <c r="G162" s="137" t="s">
        <v>229</v>
      </c>
      <c r="H162" s="138">
        <v>1</v>
      </c>
      <c r="I162" s="138"/>
      <c r="J162" s="138">
        <f>ROUND(I162*H162,3)</f>
        <v>0</v>
      </c>
      <c r="K162" s="136" t="s">
        <v>1</v>
      </c>
      <c r="L162" s="25"/>
      <c r="M162" s="139" t="s">
        <v>1</v>
      </c>
      <c r="N162" s="140" t="s">
        <v>37</v>
      </c>
      <c r="O162" s="141">
        <v>2.68729</v>
      </c>
      <c r="P162" s="141">
        <f>O162*H162</f>
        <v>2.68729</v>
      </c>
      <c r="Q162" s="141">
        <v>0.38263999999999998</v>
      </c>
      <c r="R162" s="141">
        <f>Q162*H162</f>
        <v>0.38263999999999998</v>
      </c>
      <c r="S162" s="141">
        <v>0</v>
      </c>
      <c r="T162" s="142">
        <f>S162*H162</f>
        <v>0</v>
      </c>
      <c r="AR162" s="143" t="s">
        <v>136</v>
      </c>
      <c r="AT162" s="143" t="s">
        <v>131</v>
      </c>
      <c r="AU162" s="143" t="s">
        <v>84</v>
      </c>
      <c r="AY162" s="13" t="s">
        <v>129</v>
      </c>
      <c r="BE162" s="144">
        <f>IF(N162="základná",J162,0)</f>
        <v>0</v>
      </c>
      <c r="BF162" s="144">
        <f>IF(N162="znížená",J162,0)</f>
        <v>0</v>
      </c>
      <c r="BG162" s="144">
        <f>IF(N162="zákl. prenesená",J162,0)</f>
        <v>0</v>
      </c>
      <c r="BH162" s="144">
        <f>IF(N162="zníž. prenesená",J162,0)</f>
        <v>0</v>
      </c>
      <c r="BI162" s="144">
        <f>IF(N162="nulová",J162,0)</f>
        <v>0</v>
      </c>
      <c r="BJ162" s="13" t="s">
        <v>84</v>
      </c>
      <c r="BK162" s="145">
        <f>ROUND(I162*H162,3)</f>
        <v>0</v>
      </c>
      <c r="BL162" s="13" t="s">
        <v>136</v>
      </c>
      <c r="BM162" s="143" t="s">
        <v>493</v>
      </c>
    </row>
    <row r="163" spans="2:65" s="1" customFormat="1" ht="36" customHeight="1">
      <c r="B163" s="133"/>
      <c r="C163" s="146" t="s">
        <v>232</v>
      </c>
      <c r="D163" s="146" t="s">
        <v>217</v>
      </c>
      <c r="E163" s="147" t="s">
        <v>494</v>
      </c>
      <c r="F163" s="148" t="s">
        <v>495</v>
      </c>
      <c r="G163" s="149" t="s">
        <v>229</v>
      </c>
      <c r="H163" s="150">
        <v>1</v>
      </c>
      <c r="I163" s="150"/>
      <c r="J163" s="150">
        <f>ROUND(I163*H163,3)</f>
        <v>0</v>
      </c>
      <c r="K163" s="148" t="s">
        <v>1</v>
      </c>
      <c r="L163" s="151"/>
      <c r="M163" s="152" t="s">
        <v>1</v>
      </c>
      <c r="N163" s="153" t="s">
        <v>37</v>
      </c>
      <c r="O163" s="141">
        <v>0</v>
      </c>
      <c r="P163" s="141">
        <f>O163*H163</f>
        <v>0</v>
      </c>
      <c r="Q163" s="141">
        <v>4.0000000000000001E-3</v>
      </c>
      <c r="R163" s="141">
        <f>Q163*H163</f>
        <v>4.0000000000000001E-3</v>
      </c>
      <c r="S163" s="141">
        <v>0</v>
      </c>
      <c r="T163" s="142">
        <f>S163*H163</f>
        <v>0</v>
      </c>
      <c r="AR163" s="143" t="s">
        <v>161</v>
      </c>
      <c r="AT163" s="143" t="s">
        <v>217</v>
      </c>
      <c r="AU163" s="143" t="s">
        <v>84</v>
      </c>
      <c r="AY163" s="13" t="s">
        <v>129</v>
      </c>
      <c r="BE163" s="144">
        <f>IF(N163="základná",J163,0)</f>
        <v>0</v>
      </c>
      <c r="BF163" s="144">
        <f>IF(N163="znížená",J163,0)</f>
        <v>0</v>
      </c>
      <c r="BG163" s="144">
        <f>IF(N163="zákl. prenesená",J163,0)</f>
        <v>0</v>
      </c>
      <c r="BH163" s="144">
        <f>IF(N163="zníž. prenesená",J163,0)</f>
        <v>0</v>
      </c>
      <c r="BI163" s="144">
        <f>IF(N163="nulová",J163,0)</f>
        <v>0</v>
      </c>
      <c r="BJ163" s="13" t="s">
        <v>84</v>
      </c>
      <c r="BK163" s="145">
        <f>ROUND(I163*H163,3)</f>
        <v>0</v>
      </c>
      <c r="BL163" s="13" t="s">
        <v>136</v>
      </c>
      <c r="BM163" s="143" t="s">
        <v>496</v>
      </c>
    </row>
    <row r="164" spans="2:65" s="11" customFormat="1" ht="22.9" customHeight="1">
      <c r="B164" s="121"/>
      <c r="D164" s="122" t="s">
        <v>70</v>
      </c>
      <c r="E164" s="131" t="s">
        <v>260</v>
      </c>
      <c r="F164" s="131" t="s">
        <v>261</v>
      </c>
      <c r="J164" s="132">
        <f>BK164</f>
        <v>0</v>
      </c>
      <c r="L164" s="121"/>
      <c r="M164" s="125"/>
      <c r="N164" s="126"/>
      <c r="O164" s="126"/>
      <c r="P164" s="127">
        <f>P165</f>
        <v>14.450615999999998</v>
      </c>
      <c r="Q164" s="126"/>
      <c r="R164" s="127">
        <f>R165</f>
        <v>0</v>
      </c>
      <c r="S164" s="126"/>
      <c r="T164" s="128">
        <f>T165</f>
        <v>0</v>
      </c>
      <c r="AR164" s="122" t="s">
        <v>78</v>
      </c>
      <c r="AT164" s="129" t="s">
        <v>70</v>
      </c>
      <c r="AU164" s="129" t="s">
        <v>78</v>
      </c>
      <c r="AY164" s="122" t="s">
        <v>129</v>
      </c>
      <c r="BK164" s="130">
        <f>BK165</f>
        <v>0</v>
      </c>
    </row>
    <row r="165" spans="2:65" s="1" customFormat="1" ht="24" customHeight="1">
      <c r="B165" s="133"/>
      <c r="C165" s="134" t="s">
        <v>236</v>
      </c>
      <c r="D165" s="134" t="s">
        <v>131</v>
      </c>
      <c r="E165" s="135" t="s">
        <v>497</v>
      </c>
      <c r="F165" s="136" t="s">
        <v>498</v>
      </c>
      <c r="G165" s="137" t="s">
        <v>177</v>
      </c>
      <c r="H165" s="138">
        <v>16.091999999999999</v>
      </c>
      <c r="I165" s="138"/>
      <c r="J165" s="138">
        <f>ROUND(I165*H165,3)</f>
        <v>0</v>
      </c>
      <c r="K165" s="136" t="s">
        <v>135</v>
      </c>
      <c r="L165" s="25"/>
      <c r="M165" s="139" t="s">
        <v>1</v>
      </c>
      <c r="N165" s="140" t="s">
        <v>37</v>
      </c>
      <c r="O165" s="141">
        <v>0.89800000000000002</v>
      </c>
      <c r="P165" s="141">
        <f>O165*H165</f>
        <v>14.450615999999998</v>
      </c>
      <c r="Q165" s="141">
        <v>0</v>
      </c>
      <c r="R165" s="141">
        <f>Q165*H165</f>
        <v>0</v>
      </c>
      <c r="S165" s="141">
        <v>0</v>
      </c>
      <c r="T165" s="142">
        <f>S165*H165</f>
        <v>0</v>
      </c>
      <c r="AR165" s="143" t="s">
        <v>136</v>
      </c>
      <c r="AT165" s="143" t="s">
        <v>131</v>
      </c>
      <c r="AU165" s="143" t="s">
        <v>84</v>
      </c>
      <c r="AY165" s="13" t="s">
        <v>129</v>
      </c>
      <c r="BE165" s="144">
        <f>IF(N165="základná",J165,0)</f>
        <v>0</v>
      </c>
      <c r="BF165" s="144">
        <f>IF(N165="znížená",J165,0)</f>
        <v>0</v>
      </c>
      <c r="BG165" s="144">
        <f>IF(N165="zákl. prenesená",J165,0)</f>
        <v>0</v>
      </c>
      <c r="BH165" s="144">
        <f>IF(N165="zníž. prenesená",J165,0)</f>
        <v>0</v>
      </c>
      <c r="BI165" s="144">
        <f>IF(N165="nulová",J165,0)</f>
        <v>0</v>
      </c>
      <c r="BJ165" s="13" t="s">
        <v>84</v>
      </c>
      <c r="BK165" s="145">
        <f>ROUND(I165*H165,3)</f>
        <v>0</v>
      </c>
      <c r="BL165" s="13" t="s">
        <v>136</v>
      </c>
      <c r="BM165" s="143" t="s">
        <v>499</v>
      </c>
    </row>
    <row r="166" spans="2:65" s="11" customFormat="1" ht="25.9" customHeight="1">
      <c r="B166" s="121"/>
      <c r="D166" s="122" t="s">
        <v>70</v>
      </c>
      <c r="E166" s="123" t="s">
        <v>266</v>
      </c>
      <c r="F166" s="123" t="s">
        <v>267</v>
      </c>
      <c r="J166" s="124">
        <f>BK166</f>
        <v>0</v>
      </c>
      <c r="L166" s="121"/>
      <c r="M166" s="125"/>
      <c r="N166" s="126"/>
      <c r="O166" s="126"/>
      <c r="P166" s="127">
        <f>P167+P185+P192</f>
        <v>96.573781999999994</v>
      </c>
      <c r="Q166" s="126"/>
      <c r="R166" s="127">
        <f>R167+R185+R192</f>
        <v>1.40671078</v>
      </c>
      <c r="S166" s="126"/>
      <c r="T166" s="128">
        <f>T167+T185+T192</f>
        <v>0</v>
      </c>
      <c r="AR166" s="122" t="s">
        <v>84</v>
      </c>
      <c r="AT166" s="129" t="s">
        <v>70</v>
      </c>
      <c r="AU166" s="129" t="s">
        <v>71</v>
      </c>
      <c r="AY166" s="122" t="s">
        <v>129</v>
      </c>
      <c r="BK166" s="130">
        <f>BK167+BK185+BK192</f>
        <v>0</v>
      </c>
    </row>
    <row r="167" spans="2:65" s="11" customFormat="1" ht="22.9" customHeight="1">
      <c r="B167" s="121"/>
      <c r="D167" s="122" t="s">
        <v>70</v>
      </c>
      <c r="E167" s="131" t="s">
        <v>500</v>
      </c>
      <c r="F167" s="131" t="s">
        <v>501</v>
      </c>
      <c r="J167" s="132">
        <f>BK167</f>
        <v>0</v>
      </c>
      <c r="L167" s="121"/>
      <c r="M167" s="125"/>
      <c r="N167" s="126"/>
      <c r="O167" s="126"/>
      <c r="P167" s="127">
        <f>SUM(P168:P184)</f>
        <v>42.728150000000007</v>
      </c>
      <c r="Q167" s="126"/>
      <c r="R167" s="127">
        <f>SUM(R168:R184)</f>
        <v>1.2702454999999999</v>
      </c>
      <c r="S167" s="126"/>
      <c r="T167" s="128">
        <f>SUM(T168:T184)</f>
        <v>0</v>
      </c>
      <c r="AR167" s="122" t="s">
        <v>84</v>
      </c>
      <c r="AT167" s="129" t="s">
        <v>70</v>
      </c>
      <c r="AU167" s="129" t="s">
        <v>78</v>
      </c>
      <c r="AY167" s="122" t="s">
        <v>129</v>
      </c>
      <c r="BK167" s="130">
        <f>SUM(BK168:BK184)</f>
        <v>0</v>
      </c>
    </row>
    <row r="168" spans="2:65" s="1" customFormat="1" ht="24" customHeight="1">
      <c r="B168" s="133"/>
      <c r="C168" s="134" t="s">
        <v>240</v>
      </c>
      <c r="D168" s="134" t="s">
        <v>131</v>
      </c>
      <c r="E168" s="135" t="s">
        <v>502</v>
      </c>
      <c r="F168" s="136" t="s">
        <v>503</v>
      </c>
      <c r="G168" s="137" t="s">
        <v>134</v>
      </c>
      <c r="H168" s="138">
        <v>20</v>
      </c>
      <c r="I168" s="138"/>
      <c r="J168" s="138">
        <f t="shared" ref="J168:J184" si="20">ROUND(I168*H168,3)</f>
        <v>0</v>
      </c>
      <c r="K168" s="136" t="s">
        <v>1</v>
      </c>
      <c r="L168" s="25"/>
      <c r="M168" s="139" t="s">
        <v>1</v>
      </c>
      <c r="N168" s="140" t="s">
        <v>37</v>
      </c>
      <c r="O168" s="141">
        <v>0.32700000000000001</v>
      </c>
      <c r="P168" s="141">
        <f t="shared" ref="P168:P184" si="21">O168*H168</f>
        <v>6.54</v>
      </c>
      <c r="Q168" s="141">
        <v>0</v>
      </c>
      <c r="R168" s="141">
        <f t="shared" ref="R168:R184" si="22">Q168*H168</f>
        <v>0</v>
      </c>
      <c r="S168" s="141">
        <v>0</v>
      </c>
      <c r="T168" s="142">
        <f t="shared" ref="T168:T184" si="23">S168*H168</f>
        <v>0</v>
      </c>
      <c r="AR168" s="143" t="s">
        <v>195</v>
      </c>
      <c r="AT168" s="143" t="s">
        <v>131</v>
      </c>
      <c r="AU168" s="143" t="s">
        <v>84</v>
      </c>
      <c r="AY168" s="13" t="s">
        <v>129</v>
      </c>
      <c r="BE168" s="144">
        <f t="shared" ref="BE168:BE184" si="24">IF(N168="základná",J168,0)</f>
        <v>0</v>
      </c>
      <c r="BF168" s="144">
        <f t="shared" ref="BF168:BF184" si="25">IF(N168="znížená",J168,0)</f>
        <v>0</v>
      </c>
      <c r="BG168" s="144">
        <f t="shared" ref="BG168:BG184" si="26">IF(N168="zákl. prenesená",J168,0)</f>
        <v>0</v>
      </c>
      <c r="BH168" s="144">
        <f t="shared" ref="BH168:BH184" si="27">IF(N168="zníž. prenesená",J168,0)</f>
        <v>0</v>
      </c>
      <c r="BI168" s="144">
        <f t="shared" ref="BI168:BI184" si="28">IF(N168="nulová",J168,0)</f>
        <v>0</v>
      </c>
      <c r="BJ168" s="13" t="s">
        <v>84</v>
      </c>
      <c r="BK168" s="145">
        <f t="shared" ref="BK168:BK184" si="29">ROUND(I168*H168,3)</f>
        <v>0</v>
      </c>
      <c r="BL168" s="13" t="s">
        <v>195</v>
      </c>
      <c r="BM168" s="143" t="s">
        <v>504</v>
      </c>
    </row>
    <row r="169" spans="2:65" s="1" customFormat="1" ht="24" customHeight="1">
      <c r="B169" s="133"/>
      <c r="C169" s="134" t="s">
        <v>244</v>
      </c>
      <c r="D169" s="134" t="s">
        <v>131</v>
      </c>
      <c r="E169" s="135" t="s">
        <v>505</v>
      </c>
      <c r="F169" s="136" t="s">
        <v>506</v>
      </c>
      <c r="G169" s="137" t="s">
        <v>229</v>
      </c>
      <c r="H169" s="138">
        <v>4</v>
      </c>
      <c r="I169" s="138"/>
      <c r="J169" s="138">
        <f t="shared" si="20"/>
        <v>0</v>
      </c>
      <c r="K169" s="136" t="s">
        <v>1</v>
      </c>
      <c r="L169" s="25"/>
      <c r="M169" s="139" t="s">
        <v>1</v>
      </c>
      <c r="N169" s="140" t="s">
        <v>37</v>
      </c>
      <c r="O169" s="141">
        <v>0.10181999999999999</v>
      </c>
      <c r="P169" s="141">
        <f t="shared" si="21"/>
        <v>0.40727999999999998</v>
      </c>
      <c r="Q169" s="141">
        <v>2.1000000000000001E-4</v>
      </c>
      <c r="R169" s="141">
        <f t="shared" si="22"/>
        <v>8.4000000000000003E-4</v>
      </c>
      <c r="S169" s="141">
        <v>0</v>
      </c>
      <c r="T169" s="142">
        <f t="shared" si="23"/>
        <v>0</v>
      </c>
      <c r="AR169" s="143" t="s">
        <v>195</v>
      </c>
      <c r="AT169" s="143" t="s">
        <v>131</v>
      </c>
      <c r="AU169" s="143" t="s">
        <v>84</v>
      </c>
      <c r="AY169" s="13" t="s">
        <v>129</v>
      </c>
      <c r="BE169" s="144">
        <f t="shared" si="24"/>
        <v>0</v>
      </c>
      <c r="BF169" s="144">
        <f t="shared" si="25"/>
        <v>0</v>
      </c>
      <c r="BG169" s="144">
        <f t="shared" si="26"/>
        <v>0</v>
      </c>
      <c r="BH169" s="144">
        <f t="shared" si="27"/>
        <v>0</v>
      </c>
      <c r="BI169" s="144">
        <f t="shared" si="28"/>
        <v>0</v>
      </c>
      <c r="BJ169" s="13" t="s">
        <v>84</v>
      </c>
      <c r="BK169" s="145">
        <f t="shared" si="29"/>
        <v>0</v>
      </c>
      <c r="BL169" s="13" t="s">
        <v>195</v>
      </c>
      <c r="BM169" s="143" t="s">
        <v>507</v>
      </c>
    </row>
    <row r="170" spans="2:65" s="1" customFormat="1" ht="16.5" customHeight="1">
      <c r="B170" s="133"/>
      <c r="C170" s="146" t="s">
        <v>248</v>
      </c>
      <c r="D170" s="146" t="s">
        <v>217</v>
      </c>
      <c r="E170" s="147" t="s">
        <v>508</v>
      </c>
      <c r="F170" s="148" t="s">
        <v>509</v>
      </c>
      <c r="G170" s="149" t="s">
        <v>229</v>
      </c>
      <c r="H170" s="150">
        <v>4</v>
      </c>
      <c r="I170" s="150"/>
      <c r="J170" s="150">
        <f t="shared" si="20"/>
        <v>0</v>
      </c>
      <c r="K170" s="148" t="s">
        <v>1</v>
      </c>
      <c r="L170" s="151"/>
      <c r="M170" s="152" t="s">
        <v>1</v>
      </c>
      <c r="N170" s="153" t="s">
        <v>37</v>
      </c>
      <c r="O170" s="141">
        <v>0</v>
      </c>
      <c r="P170" s="141">
        <f t="shared" si="21"/>
        <v>0</v>
      </c>
      <c r="Q170" s="141">
        <v>1.01E-3</v>
      </c>
      <c r="R170" s="141">
        <f t="shared" si="22"/>
        <v>4.0400000000000002E-3</v>
      </c>
      <c r="S170" s="141">
        <v>0</v>
      </c>
      <c r="T170" s="142">
        <f t="shared" si="23"/>
        <v>0</v>
      </c>
      <c r="AR170" s="143" t="s">
        <v>270</v>
      </c>
      <c r="AT170" s="143" t="s">
        <v>217</v>
      </c>
      <c r="AU170" s="143" t="s">
        <v>84</v>
      </c>
      <c r="AY170" s="13" t="s">
        <v>129</v>
      </c>
      <c r="BE170" s="144">
        <f t="shared" si="24"/>
        <v>0</v>
      </c>
      <c r="BF170" s="144">
        <f t="shared" si="25"/>
        <v>0</v>
      </c>
      <c r="BG170" s="144">
        <f t="shared" si="26"/>
        <v>0</v>
      </c>
      <c r="BH170" s="144">
        <f t="shared" si="27"/>
        <v>0</v>
      </c>
      <c r="BI170" s="144">
        <f t="shared" si="28"/>
        <v>0</v>
      </c>
      <c r="BJ170" s="13" t="s">
        <v>84</v>
      </c>
      <c r="BK170" s="145">
        <f t="shared" si="29"/>
        <v>0</v>
      </c>
      <c r="BL170" s="13" t="s">
        <v>195</v>
      </c>
      <c r="BM170" s="143" t="s">
        <v>510</v>
      </c>
    </row>
    <row r="171" spans="2:65" s="1" customFormat="1" ht="24" customHeight="1">
      <c r="B171" s="133"/>
      <c r="C171" s="134" t="s">
        <v>252</v>
      </c>
      <c r="D171" s="134" t="s">
        <v>131</v>
      </c>
      <c r="E171" s="135" t="s">
        <v>511</v>
      </c>
      <c r="F171" s="136" t="s">
        <v>512</v>
      </c>
      <c r="G171" s="137" t="s">
        <v>224</v>
      </c>
      <c r="H171" s="138">
        <v>47.2</v>
      </c>
      <c r="I171" s="138"/>
      <c r="J171" s="138">
        <f t="shared" si="20"/>
        <v>0</v>
      </c>
      <c r="K171" s="136" t="s">
        <v>135</v>
      </c>
      <c r="L171" s="25"/>
      <c r="M171" s="139" t="s">
        <v>1</v>
      </c>
      <c r="N171" s="140" t="s">
        <v>37</v>
      </c>
      <c r="O171" s="141">
        <v>0.21199999999999999</v>
      </c>
      <c r="P171" s="141">
        <f t="shared" si="21"/>
        <v>10.006400000000001</v>
      </c>
      <c r="Q171" s="141">
        <v>2.5999999999999998E-4</v>
      </c>
      <c r="R171" s="141">
        <f t="shared" si="22"/>
        <v>1.2272E-2</v>
      </c>
      <c r="S171" s="141">
        <v>0</v>
      </c>
      <c r="T171" s="142">
        <f t="shared" si="23"/>
        <v>0</v>
      </c>
      <c r="AR171" s="143" t="s">
        <v>195</v>
      </c>
      <c r="AT171" s="143" t="s">
        <v>131</v>
      </c>
      <c r="AU171" s="143" t="s">
        <v>84</v>
      </c>
      <c r="AY171" s="13" t="s">
        <v>129</v>
      </c>
      <c r="BE171" s="144">
        <f t="shared" si="24"/>
        <v>0</v>
      </c>
      <c r="BF171" s="144">
        <f t="shared" si="25"/>
        <v>0</v>
      </c>
      <c r="BG171" s="144">
        <f t="shared" si="26"/>
        <v>0</v>
      </c>
      <c r="BH171" s="144">
        <f t="shared" si="27"/>
        <v>0</v>
      </c>
      <c r="BI171" s="144">
        <f t="shared" si="28"/>
        <v>0</v>
      </c>
      <c r="BJ171" s="13" t="s">
        <v>84</v>
      </c>
      <c r="BK171" s="145">
        <f t="shared" si="29"/>
        <v>0</v>
      </c>
      <c r="BL171" s="13" t="s">
        <v>195</v>
      </c>
      <c r="BM171" s="143" t="s">
        <v>513</v>
      </c>
    </row>
    <row r="172" spans="2:65" s="1" customFormat="1" ht="24" customHeight="1">
      <c r="B172" s="133"/>
      <c r="C172" s="134" t="s">
        <v>256</v>
      </c>
      <c r="D172" s="134" t="s">
        <v>131</v>
      </c>
      <c r="E172" s="135" t="s">
        <v>514</v>
      </c>
      <c r="F172" s="136" t="s">
        <v>515</v>
      </c>
      <c r="G172" s="137" t="s">
        <v>224</v>
      </c>
      <c r="H172" s="138">
        <v>12</v>
      </c>
      <c r="I172" s="138"/>
      <c r="J172" s="138">
        <f t="shared" si="20"/>
        <v>0</v>
      </c>
      <c r="K172" s="136" t="s">
        <v>135</v>
      </c>
      <c r="L172" s="25"/>
      <c r="M172" s="139" t="s">
        <v>1</v>
      </c>
      <c r="N172" s="140" t="s">
        <v>37</v>
      </c>
      <c r="O172" s="141">
        <v>0.307</v>
      </c>
      <c r="P172" s="141">
        <f t="shared" si="21"/>
        <v>3.6840000000000002</v>
      </c>
      <c r="Q172" s="141">
        <v>2.5999999999999998E-4</v>
      </c>
      <c r="R172" s="141">
        <f t="shared" si="22"/>
        <v>3.1199999999999995E-3</v>
      </c>
      <c r="S172" s="141">
        <v>0</v>
      </c>
      <c r="T172" s="142">
        <f t="shared" si="23"/>
        <v>0</v>
      </c>
      <c r="AR172" s="143" t="s">
        <v>195</v>
      </c>
      <c r="AT172" s="143" t="s">
        <v>131</v>
      </c>
      <c r="AU172" s="143" t="s">
        <v>84</v>
      </c>
      <c r="AY172" s="13" t="s">
        <v>129</v>
      </c>
      <c r="BE172" s="144">
        <f t="shared" si="24"/>
        <v>0</v>
      </c>
      <c r="BF172" s="144">
        <f t="shared" si="25"/>
        <v>0</v>
      </c>
      <c r="BG172" s="144">
        <f t="shared" si="26"/>
        <v>0</v>
      </c>
      <c r="BH172" s="144">
        <f t="shared" si="27"/>
        <v>0</v>
      </c>
      <c r="BI172" s="144">
        <f t="shared" si="28"/>
        <v>0</v>
      </c>
      <c r="BJ172" s="13" t="s">
        <v>84</v>
      </c>
      <c r="BK172" s="145">
        <f t="shared" si="29"/>
        <v>0</v>
      </c>
      <c r="BL172" s="13" t="s">
        <v>195</v>
      </c>
      <c r="BM172" s="143" t="s">
        <v>516</v>
      </c>
    </row>
    <row r="173" spans="2:65" s="1" customFormat="1" ht="24" customHeight="1">
      <c r="B173" s="133"/>
      <c r="C173" s="134" t="s">
        <v>262</v>
      </c>
      <c r="D173" s="134" t="s">
        <v>131</v>
      </c>
      <c r="E173" s="135" t="s">
        <v>517</v>
      </c>
      <c r="F173" s="136" t="s">
        <v>518</v>
      </c>
      <c r="G173" s="137" t="s">
        <v>224</v>
      </c>
      <c r="H173" s="138">
        <v>12</v>
      </c>
      <c r="I173" s="138"/>
      <c r="J173" s="138">
        <f t="shared" si="20"/>
        <v>0</v>
      </c>
      <c r="K173" s="136" t="s">
        <v>135</v>
      </c>
      <c r="L173" s="25"/>
      <c r="M173" s="139" t="s">
        <v>1</v>
      </c>
      <c r="N173" s="140" t="s">
        <v>37</v>
      </c>
      <c r="O173" s="141">
        <v>0.43099999999999999</v>
      </c>
      <c r="P173" s="141">
        <f t="shared" si="21"/>
        <v>5.1719999999999997</v>
      </c>
      <c r="Q173" s="141">
        <v>2.5999999999999998E-4</v>
      </c>
      <c r="R173" s="141">
        <f t="shared" si="22"/>
        <v>3.1199999999999995E-3</v>
      </c>
      <c r="S173" s="141">
        <v>0</v>
      </c>
      <c r="T173" s="142">
        <f t="shared" si="23"/>
        <v>0</v>
      </c>
      <c r="AR173" s="143" t="s">
        <v>195</v>
      </c>
      <c r="AT173" s="143" t="s">
        <v>131</v>
      </c>
      <c r="AU173" s="143" t="s">
        <v>84</v>
      </c>
      <c r="AY173" s="13" t="s">
        <v>129</v>
      </c>
      <c r="BE173" s="144">
        <f t="shared" si="24"/>
        <v>0</v>
      </c>
      <c r="BF173" s="144">
        <f t="shared" si="25"/>
        <v>0</v>
      </c>
      <c r="BG173" s="144">
        <f t="shared" si="26"/>
        <v>0</v>
      </c>
      <c r="BH173" s="144">
        <f t="shared" si="27"/>
        <v>0</v>
      </c>
      <c r="BI173" s="144">
        <f t="shared" si="28"/>
        <v>0</v>
      </c>
      <c r="BJ173" s="13" t="s">
        <v>84</v>
      </c>
      <c r="BK173" s="145">
        <f t="shared" si="29"/>
        <v>0</v>
      </c>
      <c r="BL173" s="13" t="s">
        <v>195</v>
      </c>
      <c r="BM173" s="143" t="s">
        <v>519</v>
      </c>
    </row>
    <row r="174" spans="2:65" s="1" customFormat="1" ht="24" customHeight="1">
      <c r="B174" s="133"/>
      <c r="C174" s="146" t="s">
        <v>270</v>
      </c>
      <c r="D174" s="146" t="s">
        <v>217</v>
      </c>
      <c r="E174" s="147" t="s">
        <v>520</v>
      </c>
      <c r="F174" s="148" t="s">
        <v>521</v>
      </c>
      <c r="G174" s="149" t="s">
        <v>147</v>
      </c>
      <c r="H174" s="150">
        <v>1.1499999999999999</v>
      </c>
      <c r="I174" s="150"/>
      <c r="J174" s="150">
        <f t="shared" si="20"/>
        <v>0</v>
      </c>
      <c r="K174" s="148" t="s">
        <v>1</v>
      </c>
      <c r="L174" s="151"/>
      <c r="M174" s="152" t="s">
        <v>1</v>
      </c>
      <c r="N174" s="153" t="s">
        <v>37</v>
      </c>
      <c r="O174" s="141">
        <v>0</v>
      </c>
      <c r="P174" s="141">
        <f t="shared" si="21"/>
        <v>0</v>
      </c>
      <c r="Q174" s="141">
        <v>0.55000000000000004</v>
      </c>
      <c r="R174" s="141">
        <f t="shared" si="22"/>
        <v>0.63249999999999995</v>
      </c>
      <c r="S174" s="141">
        <v>0</v>
      </c>
      <c r="T174" s="142">
        <f t="shared" si="23"/>
        <v>0</v>
      </c>
      <c r="AR174" s="143" t="s">
        <v>270</v>
      </c>
      <c r="AT174" s="143" t="s">
        <v>217</v>
      </c>
      <c r="AU174" s="143" t="s">
        <v>84</v>
      </c>
      <c r="AY174" s="13" t="s">
        <v>129</v>
      </c>
      <c r="BE174" s="144">
        <f t="shared" si="24"/>
        <v>0</v>
      </c>
      <c r="BF174" s="144">
        <f t="shared" si="25"/>
        <v>0</v>
      </c>
      <c r="BG174" s="144">
        <f t="shared" si="26"/>
        <v>0</v>
      </c>
      <c r="BH174" s="144">
        <f t="shared" si="27"/>
        <v>0</v>
      </c>
      <c r="BI174" s="144">
        <f t="shared" si="28"/>
        <v>0</v>
      </c>
      <c r="BJ174" s="13" t="s">
        <v>84</v>
      </c>
      <c r="BK174" s="145">
        <f t="shared" si="29"/>
        <v>0</v>
      </c>
      <c r="BL174" s="13" t="s">
        <v>195</v>
      </c>
      <c r="BM174" s="143" t="s">
        <v>522</v>
      </c>
    </row>
    <row r="175" spans="2:65" s="1" customFormat="1" ht="24" customHeight="1">
      <c r="B175" s="133"/>
      <c r="C175" s="134" t="s">
        <v>274</v>
      </c>
      <c r="D175" s="134" t="s">
        <v>131</v>
      </c>
      <c r="E175" s="135" t="s">
        <v>523</v>
      </c>
      <c r="F175" s="136" t="s">
        <v>524</v>
      </c>
      <c r="G175" s="137" t="s">
        <v>134</v>
      </c>
      <c r="H175" s="138">
        <v>20</v>
      </c>
      <c r="I175" s="138"/>
      <c r="J175" s="138">
        <f t="shared" si="20"/>
        <v>0</v>
      </c>
      <c r="K175" s="136" t="s">
        <v>135</v>
      </c>
      <c r="L175" s="25"/>
      <c r="M175" s="139" t="s">
        <v>1</v>
      </c>
      <c r="N175" s="140" t="s">
        <v>37</v>
      </c>
      <c r="O175" s="141">
        <v>0.26400000000000001</v>
      </c>
      <c r="P175" s="141">
        <f t="shared" si="21"/>
        <v>5.28</v>
      </c>
      <c r="Q175" s="141">
        <v>0</v>
      </c>
      <c r="R175" s="141">
        <f t="shared" si="22"/>
        <v>0</v>
      </c>
      <c r="S175" s="141">
        <v>0</v>
      </c>
      <c r="T175" s="142">
        <f t="shared" si="23"/>
        <v>0</v>
      </c>
      <c r="AR175" s="143" t="s">
        <v>195</v>
      </c>
      <c r="AT175" s="143" t="s">
        <v>131</v>
      </c>
      <c r="AU175" s="143" t="s">
        <v>84</v>
      </c>
      <c r="AY175" s="13" t="s">
        <v>129</v>
      </c>
      <c r="BE175" s="144">
        <f t="shared" si="24"/>
        <v>0</v>
      </c>
      <c r="BF175" s="144">
        <f t="shared" si="25"/>
        <v>0</v>
      </c>
      <c r="BG175" s="144">
        <f t="shared" si="26"/>
        <v>0</v>
      </c>
      <c r="BH175" s="144">
        <f t="shared" si="27"/>
        <v>0</v>
      </c>
      <c r="BI175" s="144">
        <f t="shared" si="28"/>
        <v>0</v>
      </c>
      <c r="BJ175" s="13" t="s">
        <v>84</v>
      </c>
      <c r="BK175" s="145">
        <f t="shared" si="29"/>
        <v>0</v>
      </c>
      <c r="BL175" s="13" t="s">
        <v>195</v>
      </c>
      <c r="BM175" s="143" t="s">
        <v>525</v>
      </c>
    </row>
    <row r="176" spans="2:65" s="1" customFormat="1" ht="24" customHeight="1">
      <c r="B176" s="133"/>
      <c r="C176" s="146" t="s">
        <v>280</v>
      </c>
      <c r="D176" s="146" t="s">
        <v>217</v>
      </c>
      <c r="E176" s="147" t="s">
        <v>526</v>
      </c>
      <c r="F176" s="148" t="s">
        <v>527</v>
      </c>
      <c r="G176" s="149" t="s">
        <v>147</v>
      </c>
      <c r="H176" s="150">
        <v>0.48399999999999999</v>
      </c>
      <c r="I176" s="150"/>
      <c r="J176" s="150">
        <f t="shared" si="20"/>
        <v>0</v>
      </c>
      <c r="K176" s="148" t="s">
        <v>135</v>
      </c>
      <c r="L176" s="151"/>
      <c r="M176" s="152" t="s">
        <v>1</v>
      </c>
      <c r="N176" s="153" t="s">
        <v>37</v>
      </c>
      <c r="O176" s="141">
        <v>0</v>
      </c>
      <c r="P176" s="141">
        <f t="shared" si="21"/>
        <v>0</v>
      </c>
      <c r="Q176" s="141">
        <v>0.55000000000000004</v>
      </c>
      <c r="R176" s="141">
        <f t="shared" si="22"/>
        <v>0.26619999999999999</v>
      </c>
      <c r="S176" s="141">
        <v>0</v>
      </c>
      <c r="T176" s="142">
        <f t="shared" si="23"/>
        <v>0</v>
      </c>
      <c r="AR176" s="143" t="s">
        <v>270</v>
      </c>
      <c r="AT176" s="143" t="s">
        <v>217</v>
      </c>
      <c r="AU176" s="143" t="s">
        <v>84</v>
      </c>
      <c r="AY176" s="13" t="s">
        <v>129</v>
      </c>
      <c r="BE176" s="144">
        <f t="shared" si="24"/>
        <v>0</v>
      </c>
      <c r="BF176" s="144">
        <f t="shared" si="25"/>
        <v>0</v>
      </c>
      <c r="BG176" s="144">
        <f t="shared" si="26"/>
        <v>0</v>
      </c>
      <c r="BH176" s="144">
        <f t="shared" si="27"/>
        <v>0</v>
      </c>
      <c r="BI176" s="144">
        <f t="shared" si="28"/>
        <v>0</v>
      </c>
      <c r="BJ176" s="13" t="s">
        <v>84</v>
      </c>
      <c r="BK176" s="145">
        <f t="shared" si="29"/>
        <v>0</v>
      </c>
      <c r="BL176" s="13" t="s">
        <v>195</v>
      </c>
      <c r="BM176" s="143" t="s">
        <v>528</v>
      </c>
    </row>
    <row r="177" spans="2:65" s="1" customFormat="1" ht="24" customHeight="1">
      <c r="B177" s="133"/>
      <c r="C177" s="134" t="s">
        <v>285</v>
      </c>
      <c r="D177" s="134" t="s">
        <v>131</v>
      </c>
      <c r="E177" s="135" t="s">
        <v>529</v>
      </c>
      <c r="F177" s="136" t="s">
        <v>530</v>
      </c>
      <c r="G177" s="137" t="s">
        <v>224</v>
      </c>
      <c r="H177" s="138">
        <v>140</v>
      </c>
      <c r="I177" s="138"/>
      <c r="J177" s="138">
        <f t="shared" si="20"/>
        <v>0</v>
      </c>
      <c r="K177" s="136" t="s">
        <v>135</v>
      </c>
      <c r="L177" s="25"/>
      <c r="M177" s="139" t="s">
        <v>1</v>
      </c>
      <c r="N177" s="140" t="s">
        <v>37</v>
      </c>
      <c r="O177" s="141">
        <v>4.6050000000000001E-2</v>
      </c>
      <c r="P177" s="141">
        <f t="shared" si="21"/>
        <v>6.4470000000000001</v>
      </c>
      <c r="Q177" s="141">
        <v>0</v>
      </c>
      <c r="R177" s="141">
        <f t="shared" si="22"/>
        <v>0</v>
      </c>
      <c r="S177" s="141">
        <v>0</v>
      </c>
      <c r="T177" s="142">
        <f t="shared" si="23"/>
        <v>0</v>
      </c>
      <c r="AR177" s="143" t="s">
        <v>195</v>
      </c>
      <c r="AT177" s="143" t="s">
        <v>131</v>
      </c>
      <c r="AU177" s="143" t="s">
        <v>84</v>
      </c>
      <c r="AY177" s="13" t="s">
        <v>129</v>
      </c>
      <c r="BE177" s="144">
        <f t="shared" si="24"/>
        <v>0</v>
      </c>
      <c r="BF177" s="144">
        <f t="shared" si="25"/>
        <v>0</v>
      </c>
      <c r="BG177" s="144">
        <f t="shared" si="26"/>
        <v>0</v>
      </c>
      <c r="BH177" s="144">
        <f t="shared" si="27"/>
        <v>0</v>
      </c>
      <c r="BI177" s="144">
        <f t="shared" si="28"/>
        <v>0</v>
      </c>
      <c r="BJ177" s="13" t="s">
        <v>84</v>
      </c>
      <c r="BK177" s="145">
        <f t="shared" si="29"/>
        <v>0</v>
      </c>
      <c r="BL177" s="13" t="s">
        <v>195</v>
      </c>
      <c r="BM177" s="143" t="s">
        <v>531</v>
      </c>
    </row>
    <row r="178" spans="2:65" s="1" customFormat="1" ht="16.5" customHeight="1">
      <c r="B178" s="133"/>
      <c r="C178" s="134" t="s">
        <v>289</v>
      </c>
      <c r="D178" s="134" t="s">
        <v>131</v>
      </c>
      <c r="E178" s="135" t="s">
        <v>532</v>
      </c>
      <c r="F178" s="136" t="s">
        <v>533</v>
      </c>
      <c r="G178" s="137" t="s">
        <v>224</v>
      </c>
      <c r="H178" s="138">
        <v>30</v>
      </c>
      <c r="I178" s="138"/>
      <c r="J178" s="138">
        <f t="shared" si="20"/>
        <v>0</v>
      </c>
      <c r="K178" s="136" t="s">
        <v>135</v>
      </c>
      <c r="L178" s="25"/>
      <c r="M178" s="139" t="s">
        <v>1</v>
      </c>
      <c r="N178" s="140" t="s">
        <v>37</v>
      </c>
      <c r="O178" s="141">
        <v>7.0099999999999996E-2</v>
      </c>
      <c r="P178" s="141">
        <f t="shared" si="21"/>
        <v>2.1029999999999998</v>
      </c>
      <c r="Q178" s="141">
        <v>0</v>
      </c>
      <c r="R178" s="141">
        <f t="shared" si="22"/>
        <v>0</v>
      </c>
      <c r="S178" s="141">
        <v>0</v>
      </c>
      <c r="T178" s="142">
        <f t="shared" si="23"/>
        <v>0</v>
      </c>
      <c r="AR178" s="143" t="s">
        <v>195</v>
      </c>
      <c r="AT178" s="143" t="s">
        <v>131</v>
      </c>
      <c r="AU178" s="143" t="s">
        <v>84</v>
      </c>
      <c r="AY178" s="13" t="s">
        <v>129</v>
      </c>
      <c r="BE178" s="144">
        <f t="shared" si="24"/>
        <v>0</v>
      </c>
      <c r="BF178" s="144">
        <f t="shared" si="25"/>
        <v>0</v>
      </c>
      <c r="BG178" s="144">
        <f t="shared" si="26"/>
        <v>0</v>
      </c>
      <c r="BH178" s="144">
        <f t="shared" si="27"/>
        <v>0</v>
      </c>
      <c r="BI178" s="144">
        <f t="shared" si="28"/>
        <v>0</v>
      </c>
      <c r="BJ178" s="13" t="s">
        <v>84</v>
      </c>
      <c r="BK178" s="145">
        <f t="shared" si="29"/>
        <v>0</v>
      </c>
      <c r="BL178" s="13" t="s">
        <v>195</v>
      </c>
      <c r="BM178" s="143" t="s">
        <v>534</v>
      </c>
    </row>
    <row r="179" spans="2:65" s="1" customFormat="1" ht="24" customHeight="1">
      <c r="B179" s="133"/>
      <c r="C179" s="146" t="s">
        <v>295</v>
      </c>
      <c r="D179" s="146" t="s">
        <v>217</v>
      </c>
      <c r="E179" s="147" t="s">
        <v>535</v>
      </c>
      <c r="F179" s="148" t="s">
        <v>536</v>
      </c>
      <c r="G179" s="149" t="s">
        <v>147</v>
      </c>
      <c r="H179" s="150">
        <v>0.44900000000000001</v>
      </c>
      <c r="I179" s="150"/>
      <c r="J179" s="150">
        <f t="shared" si="20"/>
        <v>0</v>
      </c>
      <c r="K179" s="148" t="s">
        <v>135</v>
      </c>
      <c r="L179" s="151"/>
      <c r="M179" s="152" t="s">
        <v>1</v>
      </c>
      <c r="N179" s="153" t="s">
        <v>37</v>
      </c>
      <c r="O179" s="141">
        <v>0</v>
      </c>
      <c r="P179" s="141">
        <f t="shared" si="21"/>
        <v>0</v>
      </c>
      <c r="Q179" s="141">
        <v>0.55000000000000004</v>
      </c>
      <c r="R179" s="141">
        <f t="shared" si="22"/>
        <v>0.24695000000000003</v>
      </c>
      <c r="S179" s="141">
        <v>0</v>
      </c>
      <c r="T179" s="142">
        <f t="shared" si="23"/>
        <v>0</v>
      </c>
      <c r="AR179" s="143" t="s">
        <v>270</v>
      </c>
      <c r="AT179" s="143" t="s">
        <v>217</v>
      </c>
      <c r="AU179" s="143" t="s">
        <v>84</v>
      </c>
      <c r="AY179" s="13" t="s">
        <v>129</v>
      </c>
      <c r="BE179" s="144">
        <f t="shared" si="24"/>
        <v>0</v>
      </c>
      <c r="BF179" s="144">
        <f t="shared" si="25"/>
        <v>0</v>
      </c>
      <c r="BG179" s="144">
        <f t="shared" si="26"/>
        <v>0</v>
      </c>
      <c r="BH179" s="144">
        <f t="shared" si="27"/>
        <v>0</v>
      </c>
      <c r="BI179" s="144">
        <f t="shared" si="28"/>
        <v>0</v>
      </c>
      <c r="BJ179" s="13" t="s">
        <v>84</v>
      </c>
      <c r="BK179" s="145">
        <f t="shared" si="29"/>
        <v>0</v>
      </c>
      <c r="BL179" s="13" t="s">
        <v>195</v>
      </c>
      <c r="BM179" s="143" t="s">
        <v>537</v>
      </c>
    </row>
    <row r="180" spans="2:65" s="1" customFormat="1" ht="36" customHeight="1">
      <c r="B180" s="133"/>
      <c r="C180" s="134" t="s">
        <v>299</v>
      </c>
      <c r="D180" s="134" t="s">
        <v>131</v>
      </c>
      <c r="E180" s="135" t="s">
        <v>538</v>
      </c>
      <c r="F180" s="136" t="s">
        <v>539</v>
      </c>
      <c r="G180" s="137" t="s">
        <v>147</v>
      </c>
      <c r="H180" s="138">
        <v>2.0830000000000002</v>
      </c>
      <c r="I180" s="138"/>
      <c r="J180" s="138">
        <f t="shared" si="20"/>
        <v>0</v>
      </c>
      <c r="K180" s="136" t="s">
        <v>135</v>
      </c>
      <c r="L180" s="25"/>
      <c r="M180" s="139" t="s">
        <v>1</v>
      </c>
      <c r="N180" s="140" t="s">
        <v>37</v>
      </c>
      <c r="O180" s="141">
        <v>0.01</v>
      </c>
      <c r="P180" s="141">
        <f t="shared" si="21"/>
        <v>2.0830000000000001E-2</v>
      </c>
      <c r="Q180" s="141">
        <v>2.3099999999999999E-2</v>
      </c>
      <c r="R180" s="141">
        <f t="shared" si="22"/>
        <v>4.8117300000000002E-2</v>
      </c>
      <c r="S180" s="141">
        <v>0</v>
      </c>
      <c r="T180" s="142">
        <f t="shared" si="23"/>
        <v>0</v>
      </c>
      <c r="AR180" s="143" t="s">
        <v>195</v>
      </c>
      <c r="AT180" s="143" t="s">
        <v>131</v>
      </c>
      <c r="AU180" s="143" t="s">
        <v>84</v>
      </c>
      <c r="AY180" s="13" t="s">
        <v>129</v>
      </c>
      <c r="BE180" s="144">
        <f t="shared" si="24"/>
        <v>0</v>
      </c>
      <c r="BF180" s="144">
        <f t="shared" si="25"/>
        <v>0</v>
      </c>
      <c r="BG180" s="144">
        <f t="shared" si="26"/>
        <v>0</v>
      </c>
      <c r="BH180" s="144">
        <f t="shared" si="27"/>
        <v>0</v>
      </c>
      <c r="BI180" s="144">
        <f t="shared" si="28"/>
        <v>0</v>
      </c>
      <c r="BJ180" s="13" t="s">
        <v>84</v>
      </c>
      <c r="BK180" s="145">
        <f t="shared" si="29"/>
        <v>0</v>
      </c>
      <c r="BL180" s="13" t="s">
        <v>195</v>
      </c>
      <c r="BM180" s="143" t="s">
        <v>540</v>
      </c>
    </row>
    <row r="181" spans="2:65" s="1" customFormat="1" ht="24" customHeight="1">
      <c r="B181" s="133"/>
      <c r="C181" s="134" t="s">
        <v>306</v>
      </c>
      <c r="D181" s="134" t="s">
        <v>131</v>
      </c>
      <c r="E181" s="135" t="s">
        <v>541</v>
      </c>
      <c r="F181" s="136" t="s">
        <v>542</v>
      </c>
      <c r="G181" s="137" t="s">
        <v>134</v>
      </c>
      <c r="H181" s="138">
        <v>4</v>
      </c>
      <c r="I181" s="138"/>
      <c r="J181" s="138">
        <f t="shared" si="20"/>
        <v>0</v>
      </c>
      <c r="K181" s="136" t="s">
        <v>135</v>
      </c>
      <c r="L181" s="25"/>
      <c r="M181" s="139" t="s">
        <v>1</v>
      </c>
      <c r="N181" s="140" t="s">
        <v>37</v>
      </c>
      <c r="O181" s="141">
        <v>0.223</v>
      </c>
      <c r="P181" s="141">
        <f t="shared" si="21"/>
        <v>0.89200000000000002</v>
      </c>
      <c r="Q181" s="141">
        <v>0</v>
      </c>
      <c r="R181" s="141">
        <f t="shared" si="22"/>
        <v>0</v>
      </c>
      <c r="S181" s="141">
        <v>0</v>
      </c>
      <c r="T181" s="142">
        <f t="shared" si="23"/>
        <v>0</v>
      </c>
      <c r="AR181" s="143" t="s">
        <v>195</v>
      </c>
      <c r="AT181" s="143" t="s">
        <v>131</v>
      </c>
      <c r="AU181" s="143" t="s">
        <v>84</v>
      </c>
      <c r="AY181" s="13" t="s">
        <v>129</v>
      </c>
      <c r="BE181" s="144">
        <f t="shared" si="24"/>
        <v>0</v>
      </c>
      <c r="BF181" s="144">
        <f t="shared" si="25"/>
        <v>0</v>
      </c>
      <c r="BG181" s="144">
        <f t="shared" si="26"/>
        <v>0</v>
      </c>
      <c r="BH181" s="144">
        <f t="shared" si="27"/>
        <v>0</v>
      </c>
      <c r="BI181" s="144">
        <f t="shared" si="28"/>
        <v>0</v>
      </c>
      <c r="BJ181" s="13" t="s">
        <v>84</v>
      </c>
      <c r="BK181" s="145">
        <f t="shared" si="29"/>
        <v>0</v>
      </c>
      <c r="BL181" s="13" t="s">
        <v>195</v>
      </c>
      <c r="BM181" s="143" t="s">
        <v>543</v>
      </c>
    </row>
    <row r="182" spans="2:65" s="1" customFormat="1" ht="16.5" customHeight="1">
      <c r="B182" s="133"/>
      <c r="C182" s="146" t="s">
        <v>311</v>
      </c>
      <c r="D182" s="146" t="s">
        <v>217</v>
      </c>
      <c r="E182" s="147" t="s">
        <v>544</v>
      </c>
      <c r="F182" s="148" t="s">
        <v>545</v>
      </c>
      <c r="G182" s="149" t="s">
        <v>134</v>
      </c>
      <c r="H182" s="150">
        <v>4.32</v>
      </c>
      <c r="I182" s="150"/>
      <c r="J182" s="150">
        <f t="shared" si="20"/>
        <v>0</v>
      </c>
      <c r="K182" s="148" t="s">
        <v>1</v>
      </c>
      <c r="L182" s="151"/>
      <c r="M182" s="152" t="s">
        <v>1</v>
      </c>
      <c r="N182" s="153" t="s">
        <v>37</v>
      </c>
      <c r="O182" s="141">
        <v>0</v>
      </c>
      <c r="P182" s="141">
        <f t="shared" si="21"/>
        <v>0</v>
      </c>
      <c r="Q182" s="141">
        <v>1.2200000000000001E-2</v>
      </c>
      <c r="R182" s="141">
        <f t="shared" si="22"/>
        <v>5.2704000000000008E-2</v>
      </c>
      <c r="S182" s="141">
        <v>0</v>
      </c>
      <c r="T182" s="142">
        <f t="shared" si="23"/>
        <v>0</v>
      </c>
      <c r="AR182" s="143" t="s">
        <v>270</v>
      </c>
      <c r="AT182" s="143" t="s">
        <v>217</v>
      </c>
      <c r="AU182" s="143" t="s">
        <v>84</v>
      </c>
      <c r="AY182" s="13" t="s">
        <v>129</v>
      </c>
      <c r="BE182" s="144">
        <f t="shared" si="24"/>
        <v>0</v>
      </c>
      <c r="BF182" s="144">
        <f t="shared" si="25"/>
        <v>0</v>
      </c>
      <c r="BG182" s="144">
        <f t="shared" si="26"/>
        <v>0</v>
      </c>
      <c r="BH182" s="144">
        <f t="shared" si="27"/>
        <v>0</v>
      </c>
      <c r="BI182" s="144">
        <f t="shared" si="28"/>
        <v>0</v>
      </c>
      <c r="BJ182" s="13" t="s">
        <v>84</v>
      </c>
      <c r="BK182" s="145">
        <f t="shared" si="29"/>
        <v>0</v>
      </c>
      <c r="BL182" s="13" t="s">
        <v>195</v>
      </c>
      <c r="BM182" s="143" t="s">
        <v>546</v>
      </c>
    </row>
    <row r="183" spans="2:65" s="1" customFormat="1" ht="24" customHeight="1">
      <c r="B183" s="133"/>
      <c r="C183" s="134" t="s">
        <v>316</v>
      </c>
      <c r="D183" s="134" t="s">
        <v>131</v>
      </c>
      <c r="E183" s="135" t="s">
        <v>547</v>
      </c>
      <c r="F183" s="136" t="s">
        <v>548</v>
      </c>
      <c r="G183" s="137" t="s">
        <v>147</v>
      </c>
      <c r="H183" s="138">
        <v>0.13</v>
      </c>
      <c r="I183" s="138"/>
      <c r="J183" s="138">
        <f t="shared" si="20"/>
        <v>0</v>
      </c>
      <c r="K183" s="136" t="s">
        <v>135</v>
      </c>
      <c r="L183" s="25"/>
      <c r="M183" s="139" t="s">
        <v>1</v>
      </c>
      <c r="N183" s="140" t="s">
        <v>37</v>
      </c>
      <c r="O183" s="141">
        <v>1E-3</v>
      </c>
      <c r="P183" s="141">
        <f t="shared" si="21"/>
        <v>1.3000000000000002E-4</v>
      </c>
      <c r="Q183" s="141">
        <v>2.9399999999999999E-3</v>
      </c>
      <c r="R183" s="141">
        <f t="shared" si="22"/>
        <v>3.8220000000000002E-4</v>
      </c>
      <c r="S183" s="141">
        <v>0</v>
      </c>
      <c r="T183" s="142">
        <f t="shared" si="23"/>
        <v>0</v>
      </c>
      <c r="AR183" s="143" t="s">
        <v>195</v>
      </c>
      <c r="AT183" s="143" t="s">
        <v>131</v>
      </c>
      <c r="AU183" s="143" t="s">
        <v>84</v>
      </c>
      <c r="AY183" s="13" t="s">
        <v>129</v>
      </c>
      <c r="BE183" s="144">
        <f t="shared" si="24"/>
        <v>0</v>
      </c>
      <c r="BF183" s="144">
        <f t="shared" si="25"/>
        <v>0</v>
      </c>
      <c r="BG183" s="144">
        <f t="shared" si="26"/>
        <v>0</v>
      </c>
      <c r="BH183" s="144">
        <f t="shared" si="27"/>
        <v>0</v>
      </c>
      <c r="BI183" s="144">
        <f t="shared" si="28"/>
        <v>0</v>
      </c>
      <c r="BJ183" s="13" t="s">
        <v>84</v>
      </c>
      <c r="BK183" s="145">
        <f t="shared" si="29"/>
        <v>0</v>
      </c>
      <c r="BL183" s="13" t="s">
        <v>195</v>
      </c>
      <c r="BM183" s="143" t="s">
        <v>549</v>
      </c>
    </row>
    <row r="184" spans="2:65" s="1" customFormat="1" ht="24" customHeight="1">
      <c r="B184" s="133"/>
      <c r="C184" s="134" t="s">
        <v>320</v>
      </c>
      <c r="D184" s="134" t="s">
        <v>131</v>
      </c>
      <c r="E184" s="135" t="s">
        <v>550</v>
      </c>
      <c r="F184" s="136" t="s">
        <v>551</v>
      </c>
      <c r="G184" s="137" t="s">
        <v>177</v>
      </c>
      <c r="H184" s="138">
        <v>1.27</v>
      </c>
      <c r="I184" s="138"/>
      <c r="J184" s="138">
        <f t="shared" si="20"/>
        <v>0</v>
      </c>
      <c r="K184" s="136" t="s">
        <v>135</v>
      </c>
      <c r="L184" s="25"/>
      <c r="M184" s="139" t="s">
        <v>1</v>
      </c>
      <c r="N184" s="140" t="s">
        <v>37</v>
      </c>
      <c r="O184" s="141">
        <v>1.7130000000000001</v>
      </c>
      <c r="P184" s="141">
        <f t="shared" si="21"/>
        <v>2.1755100000000001</v>
      </c>
      <c r="Q184" s="141">
        <v>0</v>
      </c>
      <c r="R184" s="141">
        <f t="shared" si="22"/>
        <v>0</v>
      </c>
      <c r="S184" s="141">
        <v>0</v>
      </c>
      <c r="T184" s="142">
        <f t="shared" si="23"/>
        <v>0</v>
      </c>
      <c r="AR184" s="143" t="s">
        <v>195</v>
      </c>
      <c r="AT184" s="143" t="s">
        <v>131</v>
      </c>
      <c r="AU184" s="143" t="s">
        <v>84</v>
      </c>
      <c r="AY184" s="13" t="s">
        <v>129</v>
      </c>
      <c r="BE184" s="144">
        <f t="shared" si="24"/>
        <v>0</v>
      </c>
      <c r="BF184" s="144">
        <f t="shared" si="25"/>
        <v>0</v>
      </c>
      <c r="BG184" s="144">
        <f t="shared" si="26"/>
        <v>0</v>
      </c>
      <c r="BH184" s="144">
        <f t="shared" si="27"/>
        <v>0</v>
      </c>
      <c r="BI184" s="144">
        <f t="shared" si="28"/>
        <v>0</v>
      </c>
      <c r="BJ184" s="13" t="s">
        <v>84</v>
      </c>
      <c r="BK184" s="145">
        <f t="shared" si="29"/>
        <v>0</v>
      </c>
      <c r="BL184" s="13" t="s">
        <v>195</v>
      </c>
      <c r="BM184" s="143" t="s">
        <v>552</v>
      </c>
    </row>
    <row r="185" spans="2:65" s="11" customFormat="1" ht="22.9" customHeight="1">
      <c r="B185" s="121"/>
      <c r="D185" s="122" t="s">
        <v>70</v>
      </c>
      <c r="E185" s="131" t="s">
        <v>268</v>
      </c>
      <c r="F185" s="131" t="s">
        <v>269</v>
      </c>
      <c r="J185" s="132">
        <f>BK185</f>
        <v>0</v>
      </c>
      <c r="L185" s="121"/>
      <c r="M185" s="125"/>
      <c r="N185" s="126"/>
      <c r="O185" s="126"/>
      <c r="P185" s="127">
        <f>SUM(P186:P191)</f>
        <v>25.921120000000002</v>
      </c>
      <c r="Q185" s="126"/>
      <c r="R185" s="127">
        <f>SUM(R186:R191)</f>
        <v>8.2447999999999994E-2</v>
      </c>
      <c r="S185" s="126"/>
      <c r="T185" s="128">
        <f>SUM(T186:T191)</f>
        <v>0</v>
      </c>
      <c r="AR185" s="122" t="s">
        <v>84</v>
      </c>
      <c r="AT185" s="129" t="s">
        <v>70</v>
      </c>
      <c r="AU185" s="129" t="s">
        <v>78</v>
      </c>
      <c r="AY185" s="122" t="s">
        <v>129</v>
      </c>
      <c r="BK185" s="130">
        <f>SUM(BK186:BK191)</f>
        <v>0</v>
      </c>
    </row>
    <row r="186" spans="2:65" s="1" customFormat="1" ht="24" customHeight="1">
      <c r="B186" s="133"/>
      <c r="C186" s="134" t="s">
        <v>324</v>
      </c>
      <c r="D186" s="134" t="s">
        <v>131</v>
      </c>
      <c r="E186" s="135" t="s">
        <v>553</v>
      </c>
      <c r="F186" s="136" t="s">
        <v>554</v>
      </c>
      <c r="G186" s="137" t="s">
        <v>134</v>
      </c>
      <c r="H186" s="138">
        <v>20</v>
      </c>
      <c r="I186" s="138"/>
      <c r="J186" s="138">
        <f t="shared" ref="J186:J191" si="30">ROUND(I186*H186,3)</f>
        <v>0</v>
      </c>
      <c r="K186" s="136" t="s">
        <v>135</v>
      </c>
      <c r="L186" s="25"/>
      <c r="M186" s="139" t="s">
        <v>1</v>
      </c>
      <c r="N186" s="140" t="s">
        <v>37</v>
      </c>
      <c r="O186" s="141">
        <v>0.55800000000000005</v>
      </c>
      <c r="P186" s="141">
        <f t="shared" ref="P186:P191" si="31">O186*H186</f>
        <v>11.16</v>
      </c>
      <c r="Q186" s="141">
        <v>4.0999999999999999E-4</v>
      </c>
      <c r="R186" s="141">
        <f t="shared" ref="R186:R191" si="32">Q186*H186</f>
        <v>8.199999999999999E-3</v>
      </c>
      <c r="S186" s="141">
        <v>0</v>
      </c>
      <c r="T186" s="142">
        <f t="shared" ref="T186:T191" si="33">S186*H186</f>
        <v>0</v>
      </c>
      <c r="AR186" s="143" t="s">
        <v>195</v>
      </c>
      <c r="AT186" s="143" t="s">
        <v>131</v>
      </c>
      <c r="AU186" s="143" t="s">
        <v>84</v>
      </c>
      <c r="AY186" s="13" t="s">
        <v>129</v>
      </c>
      <c r="BE186" s="144">
        <f t="shared" ref="BE186:BE191" si="34">IF(N186="základná",J186,0)</f>
        <v>0</v>
      </c>
      <c r="BF186" s="144">
        <f t="shared" ref="BF186:BF191" si="35">IF(N186="znížená",J186,0)</f>
        <v>0</v>
      </c>
      <c r="BG186" s="144">
        <f t="shared" ref="BG186:BG191" si="36">IF(N186="zákl. prenesená",J186,0)</f>
        <v>0</v>
      </c>
      <c r="BH186" s="144">
        <f t="shared" ref="BH186:BH191" si="37">IF(N186="zníž. prenesená",J186,0)</f>
        <v>0</v>
      </c>
      <c r="BI186" s="144">
        <f t="shared" ref="BI186:BI191" si="38">IF(N186="nulová",J186,0)</f>
        <v>0</v>
      </c>
      <c r="BJ186" s="13" t="s">
        <v>84</v>
      </c>
      <c r="BK186" s="145">
        <f t="shared" ref="BK186:BK191" si="39">ROUND(I186*H186,3)</f>
        <v>0</v>
      </c>
      <c r="BL186" s="13" t="s">
        <v>195</v>
      </c>
      <c r="BM186" s="143" t="s">
        <v>555</v>
      </c>
    </row>
    <row r="187" spans="2:65" s="1" customFormat="1" ht="16.5" customHeight="1">
      <c r="B187" s="133"/>
      <c r="C187" s="134" t="s">
        <v>328</v>
      </c>
      <c r="D187" s="134" t="s">
        <v>131</v>
      </c>
      <c r="E187" s="135" t="s">
        <v>556</v>
      </c>
      <c r="F187" s="136" t="s">
        <v>557</v>
      </c>
      <c r="G187" s="137" t="s">
        <v>224</v>
      </c>
      <c r="H187" s="138">
        <v>12.8</v>
      </c>
      <c r="I187" s="138"/>
      <c r="J187" s="138">
        <f t="shared" si="30"/>
        <v>0</v>
      </c>
      <c r="K187" s="136" t="s">
        <v>135</v>
      </c>
      <c r="L187" s="25"/>
      <c r="M187" s="139" t="s">
        <v>1</v>
      </c>
      <c r="N187" s="140" t="s">
        <v>37</v>
      </c>
      <c r="O187" s="141">
        <v>0.68500000000000005</v>
      </c>
      <c r="P187" s="141">
        <f t="shared" si="31"/>
        <v>8.7680000000000007</v>
      </c>
      <c r="Q187" s="141">
        <v>1.9599999999999999E-3</v>
      </c>
      <c r="R187" s="141">
        <f t="shared" si="32"/>
        <v>2.5087999999999999E-2</v>
      </c>
      <c r="S187" s="141">
        <v>0</v>
      </c>
      <c r="T187" s="142">
        <f t="shared" si="33"/>
        <v>0</v>
      </c>
      <c r="AR187" s="143" t="s">
        <v>195</v>
      </c>
      <c r="AT187" s="143" t="s">
        <v>131</v>
      </c>
      <c r="AU187" s="143" t="s">
        <v>84</v>
      </c>
      <c r="AY187" s="13" t="s">
        <v>129</v>
      </c>
      <c r="BE187" s="144">
        <f t="shared" si="34"/>
        <v>0</v>
      </c>
      <c r="BF187" s="144">
        <f t="shared" si="35"/>
        <v>0</v>
      </c>
      <c r="BG187" s="144">
        <f t="shared" si="36"/>
        <v>0</v>
      </c>
      <c r="BH187" s="144">
        <f t="shared" si="37"/>
        <v>0</v>
      </c>
      <c r="BI187" s="144">
        <f t="shared" si="38"/>
        <v>0</v>
      </c>
      <c r="BJ187" s="13" t="s">
        <v>84</v>
      </c>
      <c r="BK187" s="145">
        <f t="shared" si="39"/>
        <v>0</v>
      </c>
      <c r="BL187" s="13" t="s">
        <v>195</v>
      </c>
      <c r="BM187" s="143" t="s">
        <v>558</v>
      </c>
    </row>
    <row r="188" spans="2:65" s="1" customFormat="1" ht="16.5" customHeight="1">
      <c r="B188" s="133"/>
      <c r="C188" s="134" t="s">
        <v>332</v>
      </c>
      <c r="D188" s="134" t="s">
        <v>131</v>
      </c>
      <c r="E188" s="135" t="s">
        <v>559</v>
      </c>
      <c r="F188" s="136" t="s">
        <v>560</v>
      </c>
      <c r="G188" s="137" t="s">
        <v>224</v>
      </c>
      <c r="H188" s="138">
        <v>16</v>
      </c>
      <c r="I188" s="138"/>
      <c r="J188" s="138">
        <f t="shared" si="30"/>
        <v>0</v>
      </c>
      <c r="K188" s="136" t="s">
        <v>135</v>
      </c>
      <c r="L188" s="25"/>
      <c r="M188" s="139" t="s">
        <v>1</v>
      </c>
      <c r="N188" s="140" t="s">
        <v>37</v>
      </c>
      <c r="O188" s="141">
        <v>0.251</v>
      </c>
      <c r="P188" s="141">
        <f t="shared" si="31"/>
        <v>4.016</v>
      </c>
      <c r="Q188" s="141">
        <v>1.6000000000000001E-4</v>
      </c>
      <c r="R188" s="141">
        <f t="shared" si="32"/>
        <v>2.5600000000000002E-3</v>
      </c>
      <c r="S188" s="141">
        <v>0</v>
      </c>
      <c r="T188" s="142">
        <f t="shared" si="33"/>
        <v>0</v>
      </c>
      <c r="AR188" s="143" t="s">
        <v>195</v>
      </c>
      <c r="AT188" s="143" t="s">
        <v>131</v>
      </c>
      <c r="AU188" s="143" t="s">
        <v>84</v>
      </c>
      <c r="AY188" s="13" t="s">
        <v>129</v>
      </c>
      <c r="BE188" s="144">
        <f t="shared" si="34"/>
        <v>0</v>
      </c>
      <c r="BF188" s="144">
        <f t="shared" si="35"/>
        <v>0</v>
      </c>
      <c r="BG188" s="144">
        <f t="shared" si="36"/>
        <v>0</v>
      </c>
      <c r="BH188" s="144">
        <f t="shared" si="37"/>
        <v>0</v>
      </c>
      <c r="BI188" s="144">
        <f t="shared" si="38"/>
        <v>0</v>
      </c>
      <c r="BJ188" s="13" t="s">
        <v>84</v>
      </c>
      <c r="BK188" s="145">
        <f t="shared" si="39"/>
        <v>0</v>
      </c>
      <c r="BL188" s="13" t="s">
        <v>195</v>
      </c>
      <c r="BM188" s="143" t="s">
        <v>561</v>
      </c>
    </row>
    <row r="189" spans="2:65" s="1" customFormat="1" ht="24" customHeight="1">
      <c r="B189" s="133"/>
      <c r="C189" s="146" t="s">
        <v>336</v>
      </c>
      <c r="D189" s="146" t="s">
        <v>217</v>
      </c>
      <c r="E189" s="147" t="s">
        <v>562</v>
      </c>
      <c r="F189" s="148" t="s">
        <v>563</v>
      </c>
      <c r="G189" s="149" t="s">
        <v>229</v>
      </c>
      <c r="H189" s="150">
        <v>20</v>
      </c>
      <c r="I189" s="150"/>
      <c r="J189" s="150">
        <f t="shared" si="30"/>
        <v>0</v>
      </c>
      <c r="K189" s="148" t="s">
        <v>1</v>
      </c>
      <c r="L189" s="151"/>
      <c r="M189" s="152" t="s">
        <v>1</v>
      </c>
      <c r="N189" s="153" t="s">
        <v>37</v>
      </c>
      <c r="O189" s="141">
        <v>0</v>
      </c>
      <c r="P189" s="141">
        <f t="shared" si="31"/>
        <v>0</v>
      </c>
      <c r="Q189" s="141">
        <v>2.0999999999999999E-3</v>
      </c>
      <c r="R189" s="141">
        <f t="shared" si="32"/>
        <v>4.1999999999999996E-2</v>
      </c>
      <c r="S189" s="141">
        <v>0</v>
      </c>
      <c r="T189" s="142">
        <f t="shared" si="33"/>
        <v>0</v>
      </c>
      <c r="AR189" s="143" t="s">
        <v>270</v>
      </c>
      <c r="AT189" s="143" t="s">
        <v>217</v>
      </c>
      <c r="AU189" s="143" t="s">
        <v>84</v>
      </c>
      <c r="AY189" s="13" t="s">
        <v>129</v>
      </c>
      <c r="BE189" s="144">
        <f t="shared" si="34"/>
        <v>0</v>
      </c>
      <c r="BF189" s="144">
        <f t="shared" si="35"/>
        <v>0</v>
      </c>
      <c r="BG189" s="144">
        <f t="shared" si="36"/>
        <v>0</v>
      </c>
      <c r="BH189" s="144">
        <f t="shared" si="37"/>
        <v>0</v>
      </c>
      <c r="BI189" s="144">
        <f t="shared" si="38"/>
        <v>0</v>
      </c>
      <c r="BJ189" s="13" t="s">
        <v>84</v>
      </c>
      <c r="BK189" s="145">
        <f t="shared" si="39"/>
        <v>0</v>
      </c>
      <c r="BL189" s="13" t="s">
        <v>195</v>
      </c>
      <c r="BM189" s="143" t="s">
        <v>564</v>
      </c>
    </row>
    <row r="190" spans="2:65" s="1" customFormat="1" ht="16.5" customHeight="1">
      <c r="B190" s="133"/>
      <c r="C190" s="134" t="s">
        <v>341</v>
      </c>
      <c r="D190" s="134" t="s">
        <v>131</v>
      </c>
      <c r="E190" s="135" t="s">
        <v>565</v>
      </c>
      <c r="F190" s="136" t="s">
        <v>566</v>
      </c>
      <c r="G190" s="137" t="s">
        <v>134</v>
      </c>
      <c r="H190" s="138">
        <v>20</v>
      </c>
      <c r="I190" s="138"/>
      <c r="J190" s="138">
        <f t="shared" si="30"/>
        <v>0</v>
      </c>
      <c r="K190" s="136" t="s">
        <v>135</v>
      </c>
      <c r="L190" s="25"/>
      <c r="M190" s="139" t="s">
        <v>1</v>
      </c>
      <c r="N190" s="140" t="s">
        <v>37</v>
      </c>
      <c r="O190" s="141">
        <v>9.0410000000000004E-2</v>
      </c>
      <c r="P190" s="141">
        <f t="shared" si="31"/>
        <v>1.8082</v>
      </c>
      <c r="Q190" s="141">
        <v>2.3000000000000001E-4</v>
      </c>
      <c r="R190" s="141">
        <f t="shared" si="32"/>
        <v>4.5999999999999999E-3</v>
      </c>
      <c r="S190" s="141">
        <v>0</v>
      </c>
      <c r="T190" s="142">
        <f t="shared" si="33"/>
        <v>0</v>
      </c>
      <c r="AR190" s="143" t="s">
        <v>195</v>
      </c>
      <c r="AT190" s="143" t="s">
        <v>131</v>
      </c>
      <c r="AU190" s="143" t="s">
        <v>84</v>
      </c>
      <c r="AY190" s="13" t="s">
        <v>129</v>
      </c>
      <c r="BE190" s="144">
        <f t="shared" si="34"/>
        <v>0</v>
      </c>
      <c r="BF190" s="144">
        <f t="shared" si="35"/>
        <v>0</v>
      </c>
      <c r="BG190" s="144">
        <f t="shared" si="36"/>
        <v>0</v>
      </c>
      <c r="BH190" s="144">
        <f t="shared" si="37"/>
        <v>0</v>
      </c>
      <c r="BI190" s="144">
        <f t="shared" si="38"/>
        <v>0</v>
      </c>
      <c r="BJ190" s="13" t="s">
        <v>84</v>
      </c>
      <c r="BK190" s="145">
        <f t="shared" si="39"/>
        <v>0</v>
      </c>
      <c r="BL190" s="13" t="s">
        <v>195</v>
      </c>
      <c r="BM190" s="143" t="s">
        <v>567</v>
      </c>
    </row>
    <row r="191" spans="2:65" s="1" customFormat="1" ht="16.5" customHeight="1">
      <c r="B191" s="133"/>
      <c r="C191" s="134" t="s">
        <v>345</v>
      </c>
      <c r="D191" s="134" t="s">
        <v>131</v>
      </c>
      <c r="E191" s="135" t="s">
        <v>275</v>
      </c>
      <c r="F191" s="136" t="s">
        <v>276</v>
      </c>
      <c r="G191" s="137" t="s">
        <v>177</v>
      </c>
      <c r="H191" s="138">
        <v>8.2000000000000003E-2</v>
      </c>
      <c r="I191" s="138"/>
      <c r="J191" s="138">
        <f t="shared" si="30"/>
        <v>0</v>
      </c>
      <c r="K191" s="136" t="s">
        <v>135</v>
      </c>
      <c r="L191" s="25"/>
      <c r="M191" s="139" t="s">
        <v>1</v>
      </c>
      <c r="N191" s="140" t="s">
        <v>37</v>
      </c>
      <c r="O191" s="141">
        <v>2.06</v>
      </c>
      <c r="P191" s="141">
        <f t="shared" si="31"/>
        <v>0.16892000000000001</v>
      </c>
      <c r="Q191" s="141">
        <v>0</v>
      </c>
      <c r="R191" s="141">
        <f t="shared" si="32"/>
        <v>0</v>
      </c>
      <c r="S191" s="141">
        <v>0</v>
      </c>
      <c r="T191" s="142">
        <f t="shared" si="33"/>
        <v>0</v>
      </c>
      <c r="AR191" s="143" t="s">
        <v>195</v>
      </c>
      <c r="AT191" s="143" t="s">
        <v>131</v>
      </c>
      <c r="AU191" s="143" t="s">
        <v>84</v>
      </c>
      <c r="AY191" s="13" t="s">
        <v>129</v>
      </c>
      <c r="BE191" s="144">
        <f t="shared" si="34"/>
        <v>0</v>
      </c>
      <c r="BF191" s="144">
        <f t="shared" si="35"/>
        <v>0</v>
      </c>
      <c r="BG191" s="144">
        <f t="shared" si="36"/>
        <v>0</v>
      </c>
      <c r="BH191" s="144">
        <f t="shared" si="37"/>
        <v>0</v>
      </c>
      <c r="BI191" s="144">
        <f t="shared" si="38"/>
        <v>0</v>
      </c>
      <c r="BJ191" s="13" t="s">
        <v>84</v>
      </c>
      <c r="BK191" s="145">
        <f t="shared" si="39"/>
        <v>0</v>
      </c>
      <c r="BL191" s="13" t="s">
        <v>195</v>
      </c>
      <c r="BM191" s="143" t="s">
        <v>568</v>
      </c>
    </row>
    <row r="192" spans="2:65" s="11" customFormat="1" ht="22.9" customHeight="1">
      <c r="B192" s="121"/>
      <c r="D192" s="122" t="s">
        <v>70</v>
      </c>
      <c r="E192" s="131" t="s">
        <v>293</v>
      </c>
      <c r="F192" s="131" t="s">
        <v>294</v>
      </c>
      <c r="J192" s="132">
        <f>BK192</f>
        <v>0</v>
      </c>
      <c r="L192" s="121"/>
      <c r="M192" s="125"/>
      <c r="N192" s="126"/>
      <c r="O192" s="126"/>
      <c r="P192" s="127">
        <f>SUM(P193:P194)</f>
        <v>27.924511999999996</v>
      </c>
      <c r="Q192" s="126"/>
      <c r="R192" s="127">
        <f>SUM(R193:R194)</f>
        <v>5.4017280000000001E-2</v>
      </c>
      <c r="S192" s="126"/>
      <c r="T192" s="128">
        <f>SUM(T193:T194)</f>
        <v>0</v>
      </c>
      <c r="AR192" s="122" t="s">
        <v>84</v>
      </c>
      <c r="AT192" s="129" t="s">
        <v>70</v>
      </c>
      <c r="AU192" s="129" t="s">
        <v>78</v>
      </c>
      <c r="AY192" s="122" t="s">
        <v>129</v>
      </c>
      <c r="BK192" s="130">
        <f>SUM(BK193:BK194)</f>
        <v>0</v>
      </c>
    </row>
    <row r="193" spans="2:65" s="1" customFormat="1" ht="24" customHeight="1">
      <c r="B193" s="133"/>
      <c r="C193" s="134" t="s">
        <v>349</v>
      </c>
      <c r="D193" s="134" t="s">
        <v>131</v>
      </c>
      <c r="E193" s="135" t="s">
        <v>569</v>
      </c>
      <c r="F193" s="136" t="s">
        <v>570</v>
      </c>
      <c r="G193" s="137" t="s">
        <v>134</v>
      </c>
      <c r="H193" s="138">
        <v>68.031999999999996</v>
      </c>
      <c r="I193" s="138"/>
      <c r="J193" s="138">
        <f>ROUND(I193*H193,3)</f>
        <v>0</v>
      </c>
      <c r="K193" s="136" t="s">
        <v>135</v>
      </c>
      <c r="L193" s="25"/>
      <c r="M193" s="139" t="s">
        <v>1</v>
      </c>
      <c r="N193" s="140" t="s">
        <v>37</v>
      </c>
      <c r="O193" s="141">
        <v>8.4000000000000005E-2</v>
      </c>
      <c r="P193" s="141">
        <f>O193*H193</f>
        <v>5.7146879999999998</v>
      </c>
      <c r="Q193" s="141">
        <v>2.2000000000000001E-4</v>
      </c>
      <c r="R193" s="141">
        <f>Q193*H193</f>
        <v>1.4967039999999999E-2</v>
      </c>
      <c r="S193" s="141">
        <v>0</v>
      </c>
      <c r="T193" s="142">
        <f>S193*H193</f>
        <v>0</v>
      </c>
      <c r="AR193" s="143" t="s">
        <v>195</v>
      </c>
      <c r="AT193" s="143" t="s">
        <v>131</v>
      </c>
      <c r="AU193" s="143" t="s">
        <v>84</v>
      </c>
      <c r="AY193" s="13" t="s">
        <v>129</v>
      </c>
      <c r="BE193" s="144">
        <f>IF(N193="základná",J193,0)</f>
        <v>0</v>
      </c>
      <c r="BF193" s="144">
        <f>IF(N193="znížená",J193,0)</f>
        <v>0</v>
      </c>
      <c r="BG193" s="144">
        <f>IF(N193="zákl. prenesená",J193,0)</f>
        <v>0</v>
      </c>
      <c r="BH193" s="144">
        <f>IF(N193="zníž. prenesená",J193,0)</f>
        <v>0</v>
      </c>
      <c r="BI193" s="144">
        <f>IF(N193="nulová",J193,0)</f>
        <v>0</v>
      </c>
      <c r="BJ193" s="13" t="s">
        <v>84</v>
      </c>
      <c r="BK193" s="145">
        <f>ROUND(I193*H193,3)</f>
        <v>0</v>
      </c>
      <c r="BL193" s="13" t="s">
        <v>195</v>
      </c>
      <c r="BM193" s="143" t="s">
        <v>571</v>
      </c>
    </row>
    <row r="194" spans="2:65" s="1" customFormat="1" ht="24" customHeight="1">
      <c r="B194" s="133"/>
      <c r="C194" s="134" t="s">
        <v>353</v>
      </c>
      <c r="D194" s="134" t="s">
        <v>131</v>
      </c>
      <c r="E194" s="135" t="s">
        <v>572</v>
      </c>
      <c r="F194" s="136" t="s">
        <v>573</v>
      </c>
      <c r="G194" s="137" t="s">
        <v>134</v>
      </c>
      <c r="H194" s="138">
        <v>122.032</v>
      </c>
      <c r="I194" s="138"/>
      <c r="J194" s="138">
        <f>ROUND(I194*H194,3)</f>
        <v>0</v>
      </c>
      <c r="K194" s="136" t="s">
        <v>135</v>
      </c>
      <c r="L194" s="25"/>
      <c r="M194" s="154" t="s">
        <v>1</v>
      </c>
      <c r="N194" s="155" t="s">
        <v>37</v>
      </c>
      <c r="O194" s="156">
        <v>0.182</v>
      </c>
      <c r="P194" s="156">
        <f>O194*H194</f>
        <v>22.209823999999998</v>
      </c>
      <c r="Q194" s="156">
        <v>3.2000000000000003E-4</v>
      </c>
      <c r="R194" s="156">
        <f>Q194*H194</f>
        <v>3.905024E-2</v>
      </c>
      <c r="S194" s="156">
        <v>0</v>
      </c>
      <c r="T194" s="157">
        <f>S194*H194</f>
        <v>0</v>
      </c>
      <c r="AR194" s="143" t="s">
        <v>195</v>
      </c>
      <c r="AT194" s="143" t="s">
        <v>131</v>
      </c>
      <c r="AU194" s="143" t="s">
        <v>84</v>
      </c>
      <c r="AY194" s="13" t="s">
        <v>129</v>
      </c>
      <c r="BE194" s="144">
        <f>IF(N194="základná",J194,0)</f>
        <v>0</v>
      </c>
      <c r="BF194" s="144">
        <f>IF(N194="znížená",J194,0)</f>
        <v>0</v>
      </c>
      <c r="BG194" s="144">
        <f>IF(N194="zákl. prenesená",J194,0)</f>
        <v>0</v>
      </c>
      <c r="BH194" s="144">
        <f>IF(N194="zníž. prenesená",J194,0)</f>
        <v>0</v>
      </c>
      <c r="BI194" s="144">
        <f>IF(N194="nulová",J194,0)</f>
        <v>0</v>
      </c>
      <c r="BJ194" s="13" t="s">
        <v>84</v>
      </c>
      <c r="BK194" s="145">
        <f>ROUND(I194*H194,3)</f>
        <v>0</v>
      </c>
      <c r="BL194" s="13" t="s">
        <v>195</v>
      </c>
      <c r="BM194" s="143" t="s">
        <v>574</v>
      </c>
    </row>
    <row r="195" spans="2:65" s="1" customFormat="1" ht="6.95" customHeight="1">
      <c r="B195" s="37"/>
      <c r="C195" s="38"/>
      <c r="D195" s="38"/>
      <c r="E195" s="38"/>
      <c r="F195" s="38"/>
      <c r="G195" s="38"/>
      <c r="H195" s="38"/>
      <c r="I195" s="38"/>
      <c r="J195" s="38"/>
      <c r="K195" s="38"/>
      <c r="L195" s="25"/>
    </row>
  </sheetData>
  <autoFilter ref="C131:K194" xr:uid="{00000000-0009-0000-0000-000002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01.1 - Stanovište pre ele...</vt:lpstr>
      <vt:lpstr>01.2 - Odpočívadlo pre cy...</vt:lpstr>
      <vt:lpstr>'01.1 - Stanovište pre ele...'!Názvy_tlače</vt:lpstr>
      <vt:lpstr>'01.2 - Odpočívadlo pre cy...'!Názvy_tlače</vt:lpstr>
      <vt:lpstr>'Rekapitulácia stavby'!Názvy_tlače</vt:lpstr>
      <vt:lpstr>'01.1 - Stanovište pre ele...'!Oblasť_tlače</vt:lpstr>
      <vt:lpstr>'01.2 - Odpočívadlo pre cy...'!Oblasť_tlače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apro15</dc:creator>
  <cp:lastModifiedBy>APRO</cp:lastModifiedBy>
  <dcterms:created xsi:type="dcterms:W3CDTF">2020-07-29T08:10:14Z</dcterms:created>
  <dcterms:modified xsi:type="dcterms:W3CDTF">2020-08-05T06:37:21Z</dcterms:modified>
</cp:coreProperties>
</file>